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Y:\2. Accounting &amp; Reporting Services\5. Recurring Activity\6. Closing Procedures\FY24 Q2 Interim Closing Procedures\Interim Close FY24 Documentation Final\"/>
    </mc:Choice>
  </mc:AlternateContent>
  <xr:revisionPtr revIDLastSave="0" documentId="8_{19A4BFA9-A71B-4899-B657-34F3A037BC1D}" xr6:coauthVersionLast="47" xr6:coauthVersionMax="47" xr10:uidLastSave="{00000000-0000-0000-0000-000000000000}"/>
  <bookViews>
    <workbookView xWindow="-28920" yWindow="-120" windowWidth="29040" windowHeight="15840" xr2:uid="{00000000-000D-0000-FFFF-FFFF00000000}"/>
  </bookViews>
  <sheets>
    <sheet name="Cover Page" sheetId="2" r:id="rId1"/>
    <sheet name="Fin Stmt Report Parameters" sheetId="8" r:id="rId2"/>
    <sheet name="Balance Sheet" sheetId="4" r:id="rId3"/>
    <sheet name="Example"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7" l="1"/>
  <c r="D49" i="7"/>
  <c r="C49" i="7"/>
  <c r="E48" i="7"/>
  <c r="D48" i="7"/>
  <c r="C48" i="7"/>
  <c r="E47" i="7"/>
  <c r="D47" i="7"/>
  <c r="C47" i="7"/>
  <c r="E46" i="7"/>
  <c r="D46" i="7"/>
  <c r="C46" i="7"/>
  <c r="E45" i="7"/>
  <c r="D45" i="7"/>
  <c r="C45" i="7"/>
  <c r="E44" i="7"/>
  <c r="D44" i="7"/>
  <c r="C44" i="7"/>
  <c r="E43" i="7"/>
  <c r="D43" i="7"/>
  <c r="C43" i="7"/>
  <c r="E42" i="7"/>
  <c r="D42" i="7"/>
  <c r="C42" i="7"/>
  <c r="E41" i="7"/>
  <c r="D41" i="7"/>
  <c r="C41" i="7"/>
  <c r="E35" i="7"/>
  <c r="D35" i="7"/>
  <c r="C35" i="7"/>
  <c r="E34" i="7"/>
  <c r="D34" i="7"/>
  <c r="C34" i="7"/>
  <c r="E33" i="7"/>
  <c r="D33" i="7"/>
  <c r="C33" i="7"/>
  <c r="E29" i="7"/>
  <c r="D29" i="7"/>
  <c r="C29" i="7"/>
  <c r="E28" i="7"/>
  <c r="D28" i="7"/>
  <c r="C28" i="7"/>
  <c r="E27" i="7"/>
  <c r="D27" i="7"/>
  <c r="C27" i="7"/>
  <c r="E26" i="7"/>
  <c r="D26" i="7"/>
  <c r="C26" i="7"/>
  <c r="E25" i="7"/>
  <c r="D25" i="7"/>
  <c r="C25" i="7"/>
  <c r="E24" i="7"/>
  <c r="D24" i="7"/>
  <c r="C24" i="7"/>
  <c r="E23" i="7"/>
  <c r="D23" i="7"/>
  <c r="C23" i="7"/>
  <c r="E17" i="7"/>
  <c r="D17" i="7"/>
  <c r="C17" i="7"/>
  <c r="E16" i="7"/>
  <c r="D16" i="7"/>
  <c r="C16" i="7"/>
  <c r="E12" i="7"/>
  <c r="D12" i="7"/>
  <c r="C12" i="7"/>
  <c r="E11" i="7"/>
  <c r="D11" i="7"/>
  <c r="C11" i="7"/>
  <c r="E10" i="7"/>
  <c r="D10" i="7"/>
  <c r="C10" i="7"/>
  <c r="E9" i="7"/>
  <c r="D9" i="7"/>
  <c r="C9" i="7"/>
  <c r="E8" i="7"/>
  <c r="D8" i="7"/>
  <c r="C8" i="7"/>
</calcChain>
</file>

<file path=xl/sharedStrings.xml><?xml version="1.0" encoding="utf-8"?>
<sst xmlns="http://schemas.openxmlformats.org/spreadsheetml/2006/main" count="173" uniqueCount="145">
  <si>
    <t>Overview of Balance Sheet Variance Analysis Submission</t>
  </si>
  <si>
    <t>Submission Information</t>
  </si>
  <si>
    <t>Chart of Account:</t>
  </si>
  <si>
    <t>RC Fiscal Officer:</t>
  </si>
  <si>
    <t>Template Instructions</t>
  </si>
  <si>
    <t>Key</t>
  </si>
  <si>
    <t xml:space="preserve">Balance Sheet  </t>
  </si>
  <si>
    <t>As Of 06/30/2020</t>
  </si>
  <si>
    <t>As Of 06/30/2019</t>
  </si>
  <si>
    <t>Change YTD-PY</t>
  </si>
  <si>
    <t>Percent Change</t>
  </si>
  <si>
    <t>Total Assets</t>
  </si>
  <si>
    <t>Total Liabilities</t>
  </si>
  <si>
    <t>Fund Balance</t>
  </si>
  <si>
    <t xml:space="preserve">     Fund Balance</t>
  </si>
  <si>
    <t>Total Fund Balance</t>
  </si>
  <si>
    <t>Total Liabilities &amp; Fund Balance</t>
  </si>
  <si>
    <t>Thresholds</t>
  </si>
  <si>
    <t>Variance Explanation</t>
  </si>
  <si>
    <r>
      <rPr>
        <sz val="11"/>
        <color theme="1"/>
        <rFont val="Symbol"/>
        <family val="1"/>
        <charset val="2"/>
      </rPr>
      <t>·</t>
    </r>
    <r>
      <rPr>
        <sz val="11"/>
        <color theme="1"/>
        <rFont val="Calibri"/>
        <family val="2"/>
        <scheme val="minor"/>
      </rPr>
      <t>If the variance is related to a specific transaction(s), indicate the relevant amount(s), and other details specific to the transaction.</t>
    </r>
  </si>
  <si>
    <r>
      <rPr>
        <sz val="11"/>
        <color theme="1"/>
        <rFont val="Symbol"/>
        <family val="1"/>
        <charset val="2"/>
      </rPr>
      <t>·</t>
    </r>
    <r>
      <rPr>
        <sz val="11"/>
        <color theme="1"/>
        <rFont val="Calibri"/>
        <family val="2"/>
        <scheme val="minor"/>
      </rPr>
      <t>If the variance is related to a change in business conditions/operations, then please note the change and, if possible, quantify the effect.</t>
    </r>
  </si>
  <si>
    <r>
      <rPr>
        <sz val="11"/>
        <color theme="1"/>
        <rFont val="Symbol"/>
        <family val="1"/>
        <charset val="2"/>
      </rPr>
      <t>·</t>
    </r>
    <r>
      <rPr>
        <sz val="11"/>
        <color theme="1"/>
        <rFont val="Calibri"/>
        <family val="2"/>
        <scheme val="minor"/>
      </rPr>
      <t>If the variance was due to an accounting error, please provide detail for the related transaction(s) and KFS documents that explain why the variance occurred. Provide documentation that focuses on the cause of the variance, not just ending balances or general ledger transactions.</t>
    </r>
  </si>
  <si>
    <t xml:space="preserve">Object Level Variance &gt; Threshold </t>
  </si>
  <si>
    <t>Object Level</t>
  </si>
  <si>
    <t>Level Code</t>
  </si>
  <si>
    <t xml:space="preserve">     Cash</t>
  </si>
  <si>
    <t>CASH</t>
  </si>
  <si>
    <t>AR</t>
  </si>
  <si>
    <t xml:space="preserve">     Inventory</t>
  </si>
  <si>
    <t>INV</t>
  </si>
  <si>
    <t>OASS</t>
  </si>
  <si>
    <t>INVA</t>
  </si>
  <si>
    <t xml:space="preserve">     Plant</t>
  </si>
  <si>
    <t>PLNT</t>
  </si>
  <si>
    <t>ACPA</t>
  </si>
  <si>
    <t>ACPY</t>
  </si>
  <si>
    <t>AVSL</t>
  </si>
  <si>
    <t>DEFR</t>
  </si>
  <si>
    <t>DREV</t>
  </si>
  <si>
    <t>OLIA</t>
  </si>
  <si>
    <t>NOTP</t>
  </si>
  <si>
    <t>BNDP</t>
  </si>
  <si>
    <t>Additional Department Contacts:</t>
  </si>
  <si>
    <t>*Variance explanation should cover at least 80% of the total variance year-over-year*</t>
  </si>
  <si>
    <t xml:space="preserve">C&amp;G deferred revenue decreased from prior year due to the end of a large award for development of a new proton therapy treatment (Award #17652-A). This was an advanced based award that ended during the current year and was not renewed. In the prior year, we received an advance of $6,195,761 which was not replicated in the current year. </t>
  </si>
  <si>
    <t>Add RC/Campus Balance Sheet Report Here</t>
  </si>
  <si>
    <t>Chart of Account Parameters</t>
  </si>
  <si>
    <t>University Fiscal Year</t>
  </si>
  <si>
    <t>Current Fiscal Year</t>
  </si>
  <si>
    <t>University Fiscal Period Code</t>
  </si>
  <si>
    <t>Chart Code</t>
  </si>
  <si>
    <t>[User specific]</t>
  </si>
  <si>
    <t>Responsibility Center Code</t>
  </si>
  <si>
    <t>Organization Code</t>
  </si>
  <si>
    <t>leave blank</t>
  </si>
  <si>
    <t>Account Number</t>
  </si>
  <si>
    <t>Sub-Account Number</t>
  </si>
  <si>
    <t>Fund Group Code</t>
  </si>
  <si>
    <t>Sub-Fund Group Code</t>
  </si>
  <si>
    <t>Include Organization Hierarchy</t>
  </si>
  <si>
    <t>check box</t>
  </si>
  <si>
    <t>Exclude 01* Accounts</t>
  </si>
  <si>
    <t>leave unchecked</t>
  </si>
  <si>
    <t>Exclude Campus Consolidation Accounts</t>
  </si>
  <si>
    <t>Income Statement Parameters</t>
  </si>
  <si>
    <t>Include Income Statement Columns</t>
  </si>
  <si>
    <t>Current Year, Prior Year, and Budget</t>
  </si>
  <si>
    <t>Include Income Statement Executive Summary</t>
  </si>
  <si>
    <t>Include Income Statement by Object Level</t>
  </si>
  <si>
    <t>Include Income Statement by Object Code</t>
  </si>
  <si>
    <t>uncheck box</t>
  </si>
  <si>
    <t>leave checked</t>
  </si>
  <si>
    <t>Balance Sheet Parameters</t>
  </si>
  <si>
    <t>Include Balance Sheet Columns</t>
  </si>
  <si>
    <t>Current Year and Prior Year</t>
  </si>
  <si>
    <t>Include Balance Sheet Executive Summary Report</t>
  </si>
  <si>
    <t>Include Balance Sheet by Object Code</t>
  </si>
  <si>
    <t>Cash Flow Parameters</t>
  </si>
  <si>
    <t>Include Cash Flow Columns</t>
  </si>
  <si>
    <t>Include Cash Flow By Object Level</t>
  </si>
  <si>
    <t>Include Cash Flow By Object Code</t>
  </si>
  <si>
    <t>Display Parameters</t>
  </si>
  <si>
    <t>Display Materiality</t>
  </si>
  <si>
    <t>Highlight Variances</t>
  </si>
  <si>
    <t>Show Zero Balances</t>
  </si>
  <si>
    <t>Include Accounts Page (Cover Sheet)</t>
  </si>
  <si>
    <t>Include Closed Accounts</t>
  </si>
  <si>
    <t xml:space="preserve">Report Style  </t>
  </si>
  <si>
    <t>Consolidated</t>
  </si>
  <si>
    <t>Include Hyperlinks in Excel Output</t>
  </si>
  <si>
    <t>Select the Output format</t>
  </si>
  <si>
    <t>Excel</t>
  </si>
  <si>
    <t>Select the Output Destination</t>
  </si>
  <si>
    <t>Email</t>
  </si>
  <si>
    <t>CRU:</t>
  </si>
  <si>
    <t>[See 'Fin Stmt Report Parameters' tab for parameter detail]</t>
  </si>
  <si>
    <r>
      <rPr>
        <sz val="11"/>
        <color theme="1"/>
        <rFont val="Symbol"/>
        <family val="1"/>
        <charset val="2"/>
      </rPr>
      <t>·</t>
    </r>
    <r>
      <rPr>
        <sz val="11"/>
        <color theme="1"/>
        <rFont val="Calibri"/>
        <family val="2"/>
        <scheme val="minor"/>
      </rPr>
      <t xml:space="preserve">explain </t>
    </r>
    <r>
      <rPr>
        <b/>
        <sz val="11"/>
        <color theme="1"/>
        <rFont val="Calibri"/>
        <family val="2"/>
        <scheme val="minor"/>
      </rPr>
      <t>at least 80%</t>
    </r>
    <r>
      <rPr>
        <sz val="11"/>
        <color theme="1"/>
        <rFont val="Calibri"/>
        <family val="2"/>
        <scheme val="minor"/>
      </rPr>
      <t xml:space="preserve"> of the total variance</t>
    </r>
  </si>
  <si>
    <r>
      <rPr>
        <b/>
        <sz val="11"/>
        <color theme="1"/>
        <rFont val="Calibri"/>
        <family val="2"/>
        <scheme val="minor"/>
      </rPr>
      <t>4.</t>
    </r>
    <r>
      <rPr>
        <sz val="11"/>
        <color theme="1"/>
        <rFont val="Calibri"/>
        <family val="2"/>
        <scheme val="minor"/>
      </rPr>
      <t xml:space="preserve"> For all highlighted object levels with a variance above threshold, provide an explanation of WHY the variance occurred. Guidance on providing complete explanations are listed below: </t>
    </r>
  </si>
  <si>
    <t xml:space="preserve">For further information on providing explanations, refer to the IU Accounting Standards Book - Variance Analysis. </t>
  </si>
  <si>
    <r>
      <rPr>
        <b/>
        <sz val="11"/>
        <color theme="1"/>
        <rFont val="Calibri"/>
        <family val="2"/>
        <scheme val="minor"/>
      </rPr>
      <t>5.</t>
    </r>
    <r>
      <rPr>
        <sz val="11"/>
        <color theme="1"/>
        <rFont val="Calibri"/>
        <family val="2"/>
        <scheme val="minor"/>
      </rPr>
      <t xml:space="preserve"> Ensure all explanations are concise and can be understood by someone without a deep understanding of the Responsibility Center or Organization. An example of a balance sheet variance analysis has been included on the Example tab as a reference guide when completing the analysis. </t>
    </r>
  </si>
  <si>
    <r>
      <rPr>
        <sz val="11"/>
        <color theme="1"/>
        <rFont val="Symbol"/>
        <family val="1"/>
        <charset val="2"/>
      </rPr>
      <t>·</t>
    </r>
    <r>
      <rPr>
        <sz val="11"/>
        <color theme="1"/>
        <rFont val="Calibri"/>
        <family val="2"/>
        <scheme val="minor"/>
      </rPr>
      <t xml:space="preserve">Prior year actual balances </t>
    </r>
  </si>
  <si>
    <r>
      <rPr>
        <sz val="11"/>
        <color theme="1"/>
        <rFont val="Symbol"/>
        <family val="1"/>
        <charset val="2"/>
      </rPr>
      <t>·</t>
    </r>
    <r>
      <rPr>
        <sz val="11"/>
        <color theme="1"/>
        <rFont val="Calibri"/>
        <family val="2"/>
        <scheme val="minor"/>
      </rPr>
      <t xml:space="preserve">Current year actual balances </t>
    </r>
  </si>
  <si>
    <r>
      <rPr>
        <sz val="11"/>
        <color theme="1"/>
        <rFont val="Symbol"/>
        <family val="1"/>
        <charset val="2"/>
      </rPr>
      <t>·</t>
    </r>
    <r>
      <rPr>
        <sz val="11"/>
        <color theme="1"/>
        <rFont val="Calibri"/>
        <family val="2"/>
        <scheme val="minor"/>
      </rPr>
      <t xml:space="preserve">Run report by object level (check parameter </t>
    </r>
    <r>
      <rPr>
        <i/>
        <sz val="11"/>
        <color theme="1"/>
        <rFont val="Calibri"/>
        <family val="2"/>
        <scheme val="minor"/>
      </rPr>
      <t xml:space="preserve">Include Balance Sheet Executive Summary </t>
    </r>
    <r>
      <rPr>
        <sz val="11"/>
        <color theme="1"/>
        <rFont val="Calibri"/>
        <family val="2"/>
        <scheme val="minor"/>
      </rPr>
      <t>to view report by object level)</t>
    </r>
  </si>
  <si>
    <t>Exclude Transfers from Operating and Non-Operating Margins (Required for UCO closing materials)</t>
  </si>
  <si>
    <r>
      <t xml:space="preserve">Use this template to complete </t>
    </r>
    <r>
      <rPr>
        <b/>
        <sz val="11"/>
        <color theme="1"/>
        <rFont val="Calibri"/>
        <family val="2"/>
        <scheme val="minor"/>
      </rPr>
      <t>procedure 2</t>
    </r>
    <r>
      <rPr>
        <sz val="11"/>
        <color theme="1"/>
        <rFont val="Calibri"/>
        <family val="2"/>
        <scheme val="minor"/>
      </rPr>
      <t xml:space="preserve"> of the Interim Close Procedures Checklist. Before working through this balance sheet variance analysis procedure, please review the Variance Analysis IU Accounting Standard in its entirety.</t>
    </r>
  </si>
  <si>
    <r>
      <t xml:space="preserve">CRU &gt; $100M*: All variances by </t>
    </r>
    <r>
      <rPr>
        <u/>
        <sz val="11"/>
        <color theme="1"/>
        <rFont val="Calibri"/>
        <family val="2"/>
        <scheme val="minor"/>
      </rPr>
      <t>object level</t>
    </r>
    <r>
      <rPr>
        <sz val="11"/>
        <color theme="1"/>
        <rFont val="Calibri"/>
        <family val="2"/>
        <scheme val="minor"/>
      </rPr>
      <t xml:space="preserve"> greater than +/-10% </t>
    </r>
    <r>
      <rPr>
        <b/>
        <sz val="11"/>
        <color theme="1"/>
        <rFont val="Calibri"/>
        <family val="2"/>
        <scheme val="minor"/>
      </rPr>
      <t>and</t>
    </r>
    <r>
      <rPr>
        <sz val="11"/>
        <color theme="1"/>
        <rFont val="Calibri"/>
        <family val="2"/>
        <scheme val="minor"/>
      </rPr>
      <t xml:space="preserve"> $5,000,000
CRU &lt; $100M*: All variances by </t>
    </r>
    <r>
      <rPr>
        <u/>
        <sz val="11"/>
        <color theme="1"/>
        <rFont val="Calibri"/>
        <family val="2"/>
        <scheme val="minor"/>
      </rPr>
      <t xml:space="preserve">object level </t>
    </r>
    <r>
      <rPr>
        <sz val="11"/>
        <color theme="1"/>
        <rFont val="Calibri"/>
        <family val="2"/>
        <scheme val="minor"/>
      </rPr>
      <t xml:space="preserve">greater than +/-10% </t>
    </r>
    <r>
      <rPr>
        <b/>
        <sz val="11"/>
        <color theme="1"/>
        <rFont val="Calibri"/>
        <family val="2"/>
        <scheme val="minor"/>
      </rPr>
      <t>and</t>
    </r>
    <r>
      <rPr>
        <sz val="11"/>
        <color theme="1"/>
        <rFont val="Calibri"/>
        <family val="2"/>
        <scheme val="minor"/>
      </rPr>
      <t xml:space="preserve"> $1,000,000
*Total Operating Revenue or Expense</t>
    </r>
  </si>
  <si>
    <t>6</t>
  </si>
  <si>
    <r>
      <t xml:space="preserve">{This is the level at which </t>
    </r>
    <r>
      <rPr>
        <b/>
        <sz val="11"/>
        <color theme="1"/>
        <rFont val="Calibri"/>
        <family val="2"/>
      </rPr>
      <t>variance explanations</t>
    </r>
    <r>
      <rPr>
        <sz val="11"/>
        <color theme="1"/>
        <rFont val="Calibri"/>
        <family val="2"/>
      </rPr>
      <t xml:space="preserve"> are required}</t>
    </r>
  </si>
  <si>
    <t>Include Current Period Data</t>
  </si>
  <si>
    <t>Thru Current Period</t>
  </si>
  <si>
    <r>
      <t xml:space="preserve">{This is the level at which </t>
    </r>
    <r>
      <rPr>
        <b/>
        <sz val="11"/>
        <color theme="1"/>
        <rFont val="Calibri"/>
        <family val="2"/>
      </rPr>
      <t>substantiation</t>
    </r>
    <r>
      <rPr>
        <sz val="11"/>
        <color theme="1"/>
        <rFont val="Calibri"/>
        <family val="2"/>
      </rPr>
      <t xml:space="preserve"> is required}</t>
    </r>
  </si>
  <si>
    <t>Sum Non-Operating Revenues/Expenses</t>
  </si>
  <si>
    <r>
      <rPr>
        <b/>
        <sz val="11"/>
        <color theme="1"/>
        <rFont val="Calibri"/>
        <family val="2"/>
        <scheme val="minor"/>
      </rPr>
      <t>2.</t>
    </r>
    <r>
      <rPr>
        <sz val="11"/>
        <color theme="1"/>
        <rFont val="Calibri"/>
        <family val="2"/>
        <scheme val="minor"/>
      </rPr>
      <t xml:space="preserve"> To the right of the financial data, add an additional column at the end of the spreadsheet and label it </t>
    </r>
    <r>
      <rPr>
        <i/>
        <sz val="11"/>
        <color theme="1"/>
        <rFont val="Calibri"/>
        <family val="2"/>
        <scheme val="minor"/>
      </rPr>
      <t>'Variance Explanation'</t>
    </r>
    <r>
      <rPr>
        <sz val="11"/>
        <color theme="1"/>
        <rFont val="Calibri"/>
        <family val="2"/>
        <scheme val="minor"/>
      </rPr>
      <t xml:space="preserve">. All variance explanations should be included in this column. If additional space is needed for explanatory purposes, please </t>
    </r>
    <r>
      <rPr>
        <b/>
        <u/>
        <sz val="11"/>
        <color theme="1"/>
        <rFont val="Calibri"/>
        <family val="2"/>
        <scheme val="minor"/>
      </rPr>
      <t>clearly</t>
    </r>
    <r>
      <rPr>
        <sz val="11"/>
        <color theme="1"/>
        <rFont val="Calibri"/>
        <family val="2"/>
        <scheme val="minor"/>
      </rPr>
      <t xml:space="preserve"> label additional tabs used. </t>
    </r>
  </si>
  <si>
    <r>
      <rPr>
        <b/>
        <sz val="11"/>
        <color theme="1"/>
        <rFont val="Calibri"/>
        <family val="2"/>
        <scheme val="minor"/>
      </rPr>
      <t>1.</t>
    </r>
    <r>
      <rPr>
        <sz val="11"/>
        <color theme="1"/>
        <rFont val="Calibri"/>
        <family val="2"/>
        <scheme val="minor"/>
      </rPr>
      <t xml:space="preserve"> Include the entity balance sheet for Q2 close as of January 17, 2024 (thru period 6) in the </t>
    </r>
    <r>
      <rPr>
        <i/>
        <sz val="11"/>
        <color theme="1"/>
        <rFont val="Calibri"/>
        <family val="2"/>
        <scheme val="minor"/>
      </rPr>
      <t>'Balance Sheet tab'</t>
    </r>
    <r>
      <rPr>
        <sz val="11"/>
        <color theme="1"/>
        <rFont val="Calibri"/>
        <family val="2"/>
        <scheme val="minor"/>
      </rPr>
      <t xml:space="preserve">. When pulling the financial statement, please ensure you include: </t>
    </r>
  </si>
  <si>
    <t>For the Period Ended 06/30/2020 thru Period 14</t>
  </si>
  <si>
    <t xml:space="preserve"> </t>
  </si>
  <si>
    <t>Current Assets</t>
  </si>
  <si>
    <t xml:space="preserve">     Accounts Receivable</t>
  </si>
  <si>
    <t xml:space="preserve">     Other</t>
  </si>
  <si>
    <t xml:space="preserve">     Investments</t>
  </si>
  <si>
    <t>Total Current Assets</t>
  </si>
  <si>
    <t>Non-Current Assets</t>
  </si>
  <si>
    <t>Total Non-Current Assets</t>
  </si>
  <si>
    <t>Current Liabilities</t>
  </si>
  <si>
    <t xml:space="preserve">     Deferred Revenue</t>
  </si>
  <si>
    <t xml:space="preserve">     Accounts Payable</t>
  </si>
  <si>
    <t xml:space="preserve">     Accrued Payroll</t>
  </si>
  <si>
    <t xml:space="preserve">     Notes Payable</t>
  </si>
  <si>
    <t xml:space="preserve">     Bonds Payable</t>
  </si>
  <si>
    <t xml:space="preserve">     Other Liabilities</t>
  </si>
  <si>
    <t>Total Current Liabilities</t>
  </si>
  <si>
    <t>Non-Current Liabilities</t>
  </si>
  <si>
    <t xml:space="preserve">     Accrued Vacation &amp; Sick Liability</t>
  </si>
  <si>
    <t>Total Non-Current Liabilities</t>
  </si>
  <si>
    <t xml:space="preserve">     Operating Margin</t>
  </si>
  <si>
    <t xml:space="preserve">     Non-Operating Revenues</t>
  </si>
  <si>
    <t xml:space="preserve">     Non-Operating Expenses</t>
  </si>
  <si>
    <t xml:space="preserve">     Net Transfer Income (Expense)</t>
  </si>
  <si>
    <t xml:space="preserve">     Net Capital Purchased</t>
  </si>
  <si>
    <t xml:space="preserve">     FB Offset</t>
  </si>
  <si>
    <t xml:space="preserve">     Direct Hits to 9899 on JV Document</t>
  </si>
  <si>
    <t xml:space="preserve">     Direct Hits to 9899 on Asset Transfer Document</t>
  </si>
  <si>
    <t>RC: XX</t>
  </si>
  <si>
    <t xml:space="preserve">During fiscal year 20XX, we conducted business with a new client - ABC Company for implementation of an IU internally created IT system. As of 06/30, this company had a $3,500,000.00 invoice (invoice number #124562) outstanding. In addition, there is approximately $10,000,000 in receivables related to summer tuition with expected payment in August 20XX. </t>
  </si>
  <si>
    <r>
      <rPr>
        <b/>
        <sz val="11"/>
        <color theme="1"/>
        <rFont val="Calibri"/>
        <family val="2"/>
        <scheme val="minor"/>
      </rPr>
      <t>3.</t>
    </r>
    <r>
      <rPr>
        <sz val="11"/>
        <color theme="1"/>
        <rFont val="Calibri"/>
        <family val="2"/>
        <scheme val="minor"/>
      </rPr>
      <t xml:space="preserve"> Review the balance sheet for all variances greater than threshold (see above). These variances will be automatically highlighted if the "Highlight Variances" parameter is selected. For the Executive Summary balance sheet report, the Change YTD to PY &amp; Percent Change columns will be highlighted for those object levels greater than the threshold. Analyze variances between prior year and current year actual balances. Budgeted vs actual variances are recommended to be analyzed as a best-practice but are not required for FY24.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</si>
</sst>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_);\(#,##0.00%\)"/>
  </numFmts>
  <fonts count="23">
    <font>
      <sz val="11"/>
      <color theme="1"/>
      <name val="Calibri"/>
      <family val="2"/>
      <scheme val="minor"/>
    </font>
    <font>
      <b/>
      <sz val="11"/>
      <color theme="1"/>
      <name val="Calibri"/>
      <family val="2"/>
      <scheme val="minor"/>
    </font>
    <font>
      <b/>
      <sz val="13"/>
      <color rgb="FFC00000"/>
      <name val="Calibri"/>
      <family val="2"/>
      <scheme val="minor"/>
    </font>
    <font>
      <sz val="10"/>
      <color theme="1"/>
      <name val="Calibri"/>
      <family val="2"/>
      <scheme val="minor"/>
    </font>
    <font>
      <b/>
      <u/>
      <sz val="11"/>
      <color theme="1"/>
      <name val="Calibri"/>
      <family val="2"/>
      <scheme val="minor"/>
    </font>
    <font>
      <b/>
      <sz val="14"/>
      <color theme="1"/>
      <name val="Calibri"/>
      <family val="2"/>
      <scheme val="minor"/>
    </font>
    <font>
      <b/>
      <sz val="14"/>
      <color rgb="FFFFFFFF"/>
      <name val="Calibri"/>
      <family val="2"/>
      <scheme val="minor"/>
    </font>
    <font>
      <b/>
      <i/>
      <sz val="14"/>
      <color theme="1"/>
      <name val="Calibri"/>
      <family val="2"/>
      <scheme val="minor"/>
    </font>
    <font>
      <sz val="11"/>
      <color theme="1"/>
      <name val="Symbol"/>
      <family val="1"/>
      <charset val="2"/>
    </font>
    <font>
      <i/>
      <sz val="11"/>
      <color theme="1"/>
      <name val="Calibri"/>
      <family val="2"/>
      <scheme val="minor"/>
    </font>
    <font>
      <sz val="11"/>
      <color theme="0" tint="-0.14999847407452621"/>
      <name val="Calibri"/>
      <family val="2"/>
      <scheme val="minor"/>
    </font>
    <font>
      <sz val="10"/>
      <color rgb="FF333333"/>
      <name val="Calibri"/>
      <family val="2"/>
      <scheme val="minor"/>
    </font>
    <font>
      <b/>
      <sz val="11"/>
      <color rgb="FFFF0000"/>
      <name val="Calibri"/>
      <family val="2"/>
      <scheme val="minor"/>
    </font>
    <font>
      <sz val="11"/>
      <color theme="1"/>
      <name val="Georgia Pro"/>
      <family val="1"/>
    </font>
    <font>
      <b/>
      <sz val="12"/>
      <color theme="0"/>
      <name val="Calibri Light"/>
      <family val="2"/>
      <scheme val="major"/>
    </font>
    <font>
      <sz val="11"/>
      <color theme="1"/>
      <name val="Calibri"/>
      <family val="1"/>
      <charset val="2"/>
      <scheme val="minor"/>
    </font>
    <font>
      <u/>
      <sz val="11"/>
      <color theme="1"/>
      <name val="Calibri"/>
      <family val="2"/>
      <scheme val="minor"/>
    </font>
    <font>
      <sz val="11"/>
      <color theme="1"/>
      <name val="Calibri"/>
      <family val="2"/>
    </font>
    <font>
      <i/>
      <sz val="11"/>
      <color theme="1"/>
      <name val="Calibri"/>
      <family val="2"/>
    </font>
    <font>
      <b/>
      <sz val="11"/>
      <color theme="0"/>
      <name val="Calibri"/>
      <family val="2"/>
    </font>
    <font>
      <b/>
      <sz val="11"/>
      <color theme="1"/>
      <name val="Calibri"/>
      <family val="2"/>
    </font>
    <font>
      <sz val="11"/>
      <color rgb="FF000000"/>
      <name val="Calibri"/>
      <family val="2"/>
      <scheme val="minor"/>
    </font>
    <font>
      <b/>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800000"/>
        <bgColor indexed="64"/>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
      <patternFill patternType="solid">
        <fgColor rgb="FF990000"/>
        <bgColor indexed="64"/>
      </patternFill>
    </fill>
    <fill>
      <patternFill patternType="solid">
        <fgColor rgb="FFFCD5B4"/>
        <bgColor indexed="64"/>
      </patternFill>
    </fill>
  </fills>
  <borders count="9">
    <border>
      <left/>
      <right/>
      <top/>
      <bottom/>
      <diagonal/>
    </border>
    <border>
      <left/>
      <right/>
      <top style="thin">
        <color auto="1"/>
      </top>
      <bottom/>
      <diagonal/>
    </border>
    <border>
      <left/>
      <right/>
      <top style="thin">
        <color auto="1"/>
      </top>
      <bottom style="double">
        <color auto="1"/>
      </bottom>
      <diagonal/>
    </border>
    <border>
      <left style="medium">
        <color rgb="FF990000"/>
      </left>
      <right/>
      <top style="medium">
        <color rgb="FF990000"/>
      </top>
      <bottom/>
      <diagonal/>
    </border>
    <border>
      <left/>
      <right style="medium">
        <color rgb="FF990000"/>
      </right>
      <top style="medium">
        <color rgb="FF990000"/>
      </top>
      <bottom/>
      <diagonal/>
    </border>
    <border>
      <left style="medium">
        <color rgb="FF990000"/>
      </left>
      <right/>
      <top/>
      <bottom/>
      <diagonal/>
    </border>
    <border>
      <left/>
      <right style="medium">
        <color rgb="FF990000"/>
      </right>
      <top/>
      <bottom/>
      <diagonal/>
    </border>
    <border>
      <left style="medium">
        <color rgb="FF990000"/>
      </left>
      <right/>
      <top/>
      <bottom style="medium">
        <color rgb="FF990000"/>
      </bottom>
      <diagonal/>
    </border>
    <border>
      <left/>
      <right style="medium">
        <color rgb="FF990000"/>
      </right>
      <top/>
      <bottom style="medium">
        <color rgb="FF990000"/>
      </bottom>
      <diagonal/>
    </border>
  </borders>
  <cellStyleXfs count="1">
    <xf numFmtId="0" fontId="0" fillId="0" borderId="0"/>
  </cellStyleXfs>
  <cellXfs count="70">
    <xf numFmtId="0" fontId="0" fillId="0" borderId="0" xfId="0"/>
    <xf numFmtId="0" fontId="3" fillId="0" borderId="0" xfId="0" applyFont="1"/>
    <xf numFmtId="0" fontId="5" fillId="0" borderId="0" xfId="0" applyFont="1" applyAlignment="1">
      <alignment horizontal="centerContinuous"/>
    </xf>
    <xf numFmtId="0" fontId="6" fillId="4" borderId="0" xfId="0" applyFont="1" applyFill="1" applyAlignment="1">
      <alignment horizontal="center" vertical="center" wrapText="1"/>
    </xf>
    <xf numFmtId="0" fontId="5" fillId="0" borderId="0" xfId="0" applyFont="1"/>
    <xf numFmtId="39" fontId="0" fillId="0" borderId="0" xfId="0" applyNumberFormat="1"/>
    <xf numFmtId="164" fontId="0" fillId="0" borderId="0" xfId="0" applyNumberFormat="1"/>
    <xf numFmtId="0" fontId="7" fillId="0" borderId="0" xfId="0" applyFont="1"/>
    <xf numFmtId="0" fontId="6" fillId="5" borderId="0" xfId="0" applyFont="1" applyFill="1" applyAlignment="1">
      <alignment horizontal="center" vertical="center" wrapText="1"/>
    </xf>
    <xf numFmtId="0" fontId="3" fillId="0" borderId="0" xfId="0" applyFont="1" applyAlignment="1">
      <alignment wrapText="1"/>
    </xf>
    <xf numFmtId="0" fontId="11" fillId="0" borderId="0" xfId="0" applyFont="1" applyAlignment="1">
      <alignment wrapText="1"/>
    </xf>
    <xf numFmtId="0" fontId="12" fillId="0" borderId="0" xfId="0" applyFont="1" applyAlignment="1">
      <alignment horizontal="center"/>
    </xf>
    <xf numFmtId="0" fontId="13" fillId="7" borderId="0" xfId="0" applyFont="1" applyFill="1"/>
    <xf numFmtId="0" fontId="0" fillId="6" borderId="5" xfId="0" applyFill="1" applyBorder="1"/>
    <xf numFmtId="0" fontId="0" fillId="6" borderId="6" xfId="0" applyFill="1" applyBorder="1"/>
    <xf numFmtId="0" fontId="0" fillId="6" borderId="6" xfId="0" applyFill="1" applyBorder="1" applyAlignment="1">
      <alignment wrapText="1"/>
    </xf>
    <xf numFmtId="0" fontId="0" fillId="6" borderId="5" xfId="0" quotePrefix="1" applyFill="1" applyBorder="1" applyAlignment="1">
      <alignment horizontal="left" indent="1"/>
    </xf>
    <xf numFmtId="0" fontId="0" fillId="6" borderId="5" xfId="0" applyFill="1" applyBorder="1" applyAlignment="1">
      <alignment horizontal="left" indent="1"/>
    </xf>
    <xf numFmtId="0" fontId="0" fillId="6" borderId="6" xfId="0" applyFill="1" applyBorder="1" applyAlignment="1">
      <alignment horizontal="left" indent="1"/>
    </xf>
    <xf numFmtId="0" fontId="0" fillId="6" borderId="5" xfId="0" quotePrefix="1" applyFill="1" applyBorder="1" applyAlignment="1">
      <alignment horizontal="left" indent="3"/>
    </xf>
    <xf numFmtId="0" fontId="15" fillId="6" borderId="5" xfId="0" applyFont="1" applyFill="1" applyBorder="1" applyAlignment="1">
      <alignment horizontal="left" indent="3"/>
    </xf>
    <xf numFmtId="0" fontId="4" fillId="0" borderId="5" xfId="0" applyFont="1" applyBorder="1"/>
    <xf numFmtId="0" fontId="0" fillId="0" borderId="6" xfId="0" applyBorder="1"/>
    <xf numFmtId="0" fontId="10" fillId="3" borderId="5" xfId="0" applyFont="1" applyFill="1" applyBorder="1"/>
    <xf numFmtId="0" fontId="0" fillId="0" borderId="7" xfId="0" applyBorder="1"/>
    <xf numFmtId="0" fontId="0" fillId="0" borderId="8" xfId="0" applyBorder="1"/>
    <xf numFmtId="0" fontId="3" fillId="7" borderId="0" xfId="0" applyFont="1" applyFill="1"/>
    <xf numFmtId="0" fontId="0" fillId="7" borderId="0" xfId="0" applyFill="1"/>
    <xf numFmtId="0" fontId="0" fillId="7" borderId="5" xfId="0" applyFill="1" applyBorder="1"/>
    <xf numFmtId="0" fontId="3" fillId="7" borderId="0" xfId="0" applyFont="1" applyFill="1" applyAlignment="1">
      <alignment vertical="top"/>
    </xf>
    <xf numFmtId="0" fontId="9" fillId="7" borderId="0" xfId="0" applyFont="1" applyFill="1"/>
    <xf numFmtId="0" fontId="15" fillId="6" borderId="5" xfId="0" quotePrefix="1" applyFont="1" applyFill="1" applyBorder="1" applyAlignment="1">
      <alignment horizontal="left" indent="2"/>
    </xf>
    <xf numFmtId="0" fontId="1" fillId="6" borderId="5" xfId="0" quotePrefix="1" applyFont="1" applyFill="1" applyBorder="1" applyAlignment="1">
      <alignment horizontal="left" indent="2"/>
    </xf>
    <xf numFmtId="0" fontId="17" fillId="7" borderId="0" xfId="0" applyFont="1" applyFill="1"/>
    <xf numFmtId="0" fontId="18" fillId="7" borderId="0" xfId="0" applyFont="1" applyFill="1"/>
    <xf numFmtId="0" fontId="19" fillId="8" borderId="3" xfId="0" applyFont="1" applyFill="1" applyBorder="1"/>
    <xf numFmtId="0" fontId="18" fillId="8" borderId="4" xfId="0" applyFont="1" applyFill="1" applyBorder="1"/>
    <xf numFmtId="0" fontId="17" fillId="0" borderId="0" xfId="0" applyFont="1"/>
    <xf numFmtId="0" fontId="17" fillId="0" borderId="5" xfId="0" applyFont="1" applyBorder="1"/>
    <xf numFmtId="0" fontId="18" fillId="0" borderId="6" xfId="0" applyFont="1" applyBorder="1"/>
    <xf numFmtId="16" fontId="18" fillId="0" borderId="6" xfId="0" quotePrefix="1" applyNumberFormat="1" applyFont="1" applyBorder="1"/>
    <xf numFmtId="0" fontId="19" fillId="8" borderId="5" xfId="0" applyFont="1" applyFill="1" applyBorder="1"/>
    <xf numFmtId="0" fontId="18" fillId="8" borderId="6" xfId="0" applyFont="1" applyFill="1" applyBorder="1"/>
    <xf numFmtId="0" fontId="17" fillId="0" borderId="5" xfId="0" applyFont="1" applyBorder="1" applyAlignment="1">
      <alignment wrapText="1"/>
    </xf>
    <xf numFmtId="0" fontId="17" fillId="0" borderId="7" xfId="0" applyFont="1" applyBorder="1"/>
    <xf numFmtId="0" fontId="18" fillId="0" borderId="8" xfId="0" applyFont="1" applyBorder="1"/>
    <xf numFmtId="0" fontId="18" fillId="0" borderId="0" xfId="0" applyFont="1"/>
    <xf numFmtId="39" fontId="21" fillId="9" borderId="0" xfId="0" applyNumberFormat="1" applyFont="1" applyFill="1"/>
    <xf numFmtId="164" fontId="21" fillId="9" borderId="0" xfId="0" applyNumberFormat="1" applyFont="1" applyFill="1"/>
    <xf numFmtId="0" fontId="22" fillId="0" borderId="0" xfId="0" applyFont="1"/>
    <xf numFmtId="44" fontId="22" fillId="0" borderId="1" xfId="0" applyNumberFormat="1" applyFont="1" applyBorder="1"/>
    <xf numFmtId="164" fontId="22" fillId="0" borderId="1" xfId="0" applyNumberFormat="1" applyFont="1" applyBorder="1"/>
    <xf numFmtId="44" fontId="7" fillId="0" borderId="2" xfId="0" applyNumberFormat="1" applyFont="1" applyBorder="1"/>
    <xf numFmtId="164" fontId="7" fillId="0" borderId="2" xfId="0" applyNumberFormat="1" applyFont="1" applyBorder="1"/>
    <xf numFmtId="39" fontId="21" fillId="0" borderId="0" xfId="0" applyNumberFormat="1" applyFont="1" applyFill="1"/>
    <xf numFmtId="164" fontId="21" fillId="0" borderId="0" xfId="0" applyNumberFormat="1" applyFont="1" applyFill="1"/>
    <xf numFmtId="0" fontId="0" fillId="0" borderId="0" xfId="0" applyFill="1"/>
    <xf numFmtId="0" fontId="14" fillId="8" borderId="3" xfId="0" applyFont="1" applyFill="1" applyBorder="1" applyAlignment="1">
      <alignment horizontal="left" vertical="center"/>
    </xf>
    <xf numFmtId="0" fontId="14" fillId="8" borderId="4" xfId="0" applyFont="1" applyFill="1" applyBorder="1" applyAlignment="1">
      <alignment horizontal="left" vertical="center"/>
    </xf>
    <xf numFmtId="0" fontId="0" fillId="6" borderId="5" xfId="0" applyFill="1" applyBorder="1" applyAlignment="1">
      <alignment vertical="top" wrapText="1"/>
    </xf>
    <xf numFmtId="0" fontId="0" fillId="6" borderId="6" xfId="0" applyFill="1" applyBorder="1" applyAlignment="1">
      <alignment vertical="top" wrapText="1"/>
    </xf>
    <xf numFmtId="0" fontId="14" fillId="8" borderId="5" xfId="0" applyFont="1" applyFill="1" applyBorder="1" applyAlignment="1">
      <alignment horizontal="left" vertical="center"/>
    </xf>
    <xf numFmtId="0" fontId="14" fillId="8" borderId="6" xfId="0" applyFont="1" applyFill="1" applyBorder="1" applyAlignment="1">
      <alignment horizontal="left" vertical="center"/>
    </xf>
    <xf numFmtId="0" fontId="0" fillId="6" borderId="5" xfId="0" applyFill="1" applyBorder="1" applyAlignment="1">
      <alignment wrapText="1"/>
    </xf>
    <xf numFmtId="0" fontId="0" fillId="6" borderId="6" xfId="0" applyFill="1" applyBorder="1" applyAlignment="1">
      <alignment wrapText="1"/>
    </xf>
    <xf numFmtId="0" fontId="0" fillId="6" borderId="5" xfId="0" quotePrefix="1" applyFill="1" applyBorder="1" applyAlignment="1">
      <alignment horizontal="left" wrapText="1" indent="3"/>
    </xf>
    <xf numFmtId="0" fontId="0" fillId="6" borderId="6" xfId="0" applyFill="1" applyBorder="1" applyAlignment="1">
      <alignment horizontal="left" wrapText="1" indent="3"/>
    </xf>
    <xf numFmtId="0" fontId="0" fillId="6" borderId="6" xfId="0" applyFill="1" applyBorder="1" applyAlignment="1">
      <alignment vertical="top"/>
    </xf>
    <xf numFmtId="0" fontId="0" fillId="6" borderId="5" xfId="0" applyFill="1" applyBorder="1" applyAlignment="1">
      <alignment vertical="top"/>
    </xf>
    <xf numFmtId="0" fontId="2" fillId="2"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99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9"/>
  <sheetViews>
    <sheetView showGridLines="0" tabSelected="1" topLeftCell="A13" zoomScaleNormal="100" workbookViewId="0">
      <selection activeCell="H30" sqref="H30"/>
    </sheetView>
  </sheetViews>
  <sheetFormatPr defaultColWidth="9.140625" defaultRowHeight="15"/>
  <cols>
    <col min="1" max="1" width="1.5703125" style="27" customWidth="1"/>
    <col min="2" max="3" width="67.7109375" style="27" customWidth="1"/>
    <col min="4" max="16384" width="9.140625" style="27"/>
  </cols>
  <sheetData>
    <row r="1" spans="2:3" s="12" customFormat="1" ht="7.5" customHeight="1" thickBot="1"/>
    <row r="2" spans="2:3" s="12" customFormat="1" ht="15.75">
      <c r="B2" s="57" t="s">
        <v>0</v>
      </c>
      <c r="C2" s="58"/>
    </row>
    <row r="3" spans="2:3" s="12" customFormat="1" ht="14.25" customHeight="1">
      <c r="B3" s="59" t="s">
        <v>104</v>
      </c>
      <c r="C3" s="60"/>
    </row>
    <row r="4" spans="2:3" s="12" customFormat="1" ht="14.25" customHeight="1">
      <c r="B4" s="59"/>
      <c r="C4" s="60"/>
    </row>
    <row r="5" spans="2:3" s="12" customFormat="1" ht="15" customHeight="1">
      <c r="B5" s="59"/>
      <c r="C5" s="60"/>
    </row>
    <row r="6" spans="2:3" s="12" customFormat="1" ht="15.75">
      <c r="B6" s="61" t="s">
        <v>17</v>
      </c>
      <c r="C6" s="62"/>
    </row>
    <row r="7" spans="2:3" s="12" customFormat="1" ht="15" customHeight="1">
      <c r="B7" s="59" t="s">
        <v>105</v>
      </c>
      <c r="C7" s="67"/>
    </row>
    <row r="8" spans="2:3" s="12" customFormat="1" ht="15" customHeight="1">
      <c r="B8" s="68"/>
      <c r="C8" s="67"/>
    </row>
    <row r="9" spans="2:3" s="12" customFormat="1" ht="15" customHeight="1">
      <c r="B9" s="68"/>
      <c r="C9" s="67"/>
    </row>
    <row r="10" spans="2:3" s="12" customFormat="1" ht="15.75">
      <c r="B10" s="61" t="s">
        <v>1</v>
      </c>
      <c r="C10" s="62"/>
    </row>
    <row r="11" spans="2:3" s="12" customFormat="1">
      <c r="B11" s="13" t="s">
        <v>94</v>
      </c>
      <c r="C11" s="14"/>
    </row>
    <row r="12" spans="2:3" s="12" customFormat="1">
      <c r="B12" s="13" t="s">
        <v>2</v>
      </c>
      <c r="C12" s="14"/>
    </row>
    <row r="13" spans="2:3" s="12" customFormat="1">
      <c r="B13" s="13" t="s">
        <v>3</v>
      </c>
      <c r="C13" s="14"/>
    </row>
    <row r="14" spans="2:3" s="12" customFormat="1">
      <c r="B14" s="13" t="s">
        <v>42</v>
      </c>
      <c r="C14" s="14"/>
    </row>
    <row r="15" spans="2:3" s="12" customFormat="1">
      <c r="B15" s="13"/>
      <c r="C15" s="14"/>
    </row>
    <row r="16" spans="2:3" s="12" customFormat="1" ht="15.75">
      <c r="B16" s="61" t="s">
        <v>4</v>
      </c>
      <c r="C16" s="62"/>
    </row>
    <row r="17" spans="2:8" s="26" customFormat="1" ht="32.25" customHeight="1">
      <c r="B17" s="63" t="s">
        <v>113</v>
      </c>
      <c r="C17" s="64"/>
      <c r="D17" s="28"/>
      <c r="E17" s="29"/>
      <c r="F17" s="29"/>
      <c r="G17" s="29"/>
      <c r="H17" s="29"/>
    </row>
    <row r="18" spans="2:8" s="26" customFormat="1">
      <c r="B18" s="31" t="s">
        <v>100</v>
      </c>
      <c r="C18" s="1"/>
      <c r="D18" s="28"/>
      <c r="E18" s="29"/>
      <c r="F18" s="29"/>
      <c r="G18" s="29"/>
      <c r="H18" s="29"/>
    </row>
    <row r="19" spans="2:8" s="26" customFormat="1">
      <c r="B19" s="31" t="s">
        <v>101</v>
      </c>
      <c r="C19" s="1"/>
      <c r="D19" s="28"/>
      <c r="E19" s="29"/>
      <c r="F19" s="29"/>
      <c r="G19" s="29"/>
      <c r="H19" s="29"/>
    </row>
    <row r="20" spans="2:8" s="26" customFormat="1" ht="15" customHeight="1">
      <c r="B20" s="31" t="s">
        <v>102</v>
      </c>
      <c r="C20" s="1"/>
      <c r="D20" s="28"/>
      <c r="E20" s="29"/>
      <c r="F20" s="29"/>
      <c r="G20" s="29"/>
      <c r="H20" s="29"/>
    </row>
    <row r="21" spans="2:8" s="26" customFormat="1">
      <c r="B21" s="32" t="s">
        <v>95</v>
      </c>
      <c r="C21" s="1"/>
      <c r="D21" s="28"/>
      <c r="E21" s="29"/>
      <c r="F21" s="29"/>
      <c r="G21" s="29"/>
      <c r="H21" s="29"/>
    </row>
    <row r="22" spans="2:8" s="26" customFormat="1">
      <c r="B22" s="16"/>
      <c r="C22" s="14"/>
      <c r="D22" s="28"/>
      <c r="E22" s="29"/>
      <c r="F22" s="29"/>
      <c r="G22" s="29"/>
      <c r="H22" s="29"/>
    </row>
    <row r="23" spans="2:8" s="26" customFormat="1" ht="33.75" customHeight="1">
      <c r="B23" s="63" t="s">
        <v>112</v>
      </c>
      <c r="C23" s="64"/>
      <c r="D23" s="28"/>
      <c r="E23" s="29"/>
      <c r="F23" s="29"/>
      <c r="G23" s="29"/>
      <c r="H23" s="29"/>
    </row>
    <row r="24" spans="2:8" s="26" customFormat="1">
      <c r="B24" s="13"/>
      <c r="C24" s="14"/>
      <c r="D24" s="28"/>
      <c r="E24" s="29"/>
      <c r="F24" s="29"/>
      <c r="G24" s="29"/>
      <c r="H24" s="29"/>
    </row>
    <row r="25" spans="2:8" s="26" customFormat="1" ht="60.75" customHeight="1">
      <c r="B25" s="63" t="s">
        <v>144</v>
      </c>
      <c r="C25" s="64"/>
      <c r="D25" s="28"/>
      <c r="E25" s="29"/>
      <c r="F25" s="29"/>
      <c r="G25" s="29"/>
      <c r="H25" s="29"/>
    </row>
    <row r="26" spans="2:8" s="26" customFormat="1">
      <c r="B26" s="13"/>
      <c r="C26" s="14"/>
      <c r="D26" s="28"/>
      <c r="E26" s="29"/>
      <c r="F26" s="29"/>
      <c r="G26" s="29"/>
      <c r="H26" s="29"/>
    </row>
    <row r="27" spans="2:8" s="26" customFormat="1" ht="35.25" customHeight="1">
      <c r="B27" s="63" t="s">
        <v>97</v>
      </c>
      <c r="C27" s="64"/>
      <c r="D27" s="28"/>
      <c r="E27" s="29"/>
      <c r="F27" s="29"/>
      <c r="G27" s="29"/>
      <c r="H27" s="29"/>
    </row>
    <row r="28" spans="2:8" s="26" customFormat="1">
      <c r="B28" s="19" t="s">
        <v>96</v>
      </c>
      <c r="C28" s="15"/>
      <c r="D28" s="28"/>
      <c r="E28" s="29"/>
      <c r="F28" s="29"/>
      <c r="G28" s="29"/>
      <c r="H28" s="29"/>
    </row>
    <row r="29" spans="2:8" s="26" customFormat="1">
      <c r="B29" s="19" t="s">
        <v>19</v>
      </c>
      <c r="C29" s="18"/>
      <c r="D29" s="28"/>
      <c r="E29" s="29"/>
      <c r="F29" s="29"/>
      <c r="G29" s="29"/>
      <c r="H29" s="29"/>
    </row>
    <row r="30" spans="2:8" s="26" customFormat="1">
      <c r="B30" s="20" t="s">
        <v>20</v>
      </c>
      <c r="C30" s="18"/>
      <c r="D30" s="28"/>
      <c r="E30" s="29"/>
      <c r="F30" s="29"/>
      <c r="G30" s="29"/>
      <c r="H30" s="29"/>
    </row>
    <row r="31" spans="2:8" s="26" customFormat="1" ht="30" customHeight="1">
      <c r="B31" s="65" t="s">
        <v>21</v>
      </c>
      <c r="C31" s="66"/>
      <c r="D31" s="28"/>
      <c r="E31" s="29"/>
      <c r="F31" s="29"/>
      <c r="G31" s="29"/>
      <c r="H31" s="29"/>
    </row>
    <row r="32" spans="2:8" s="26" customFormat="1" ht="17.25" customHeight="1">
      <c r="B32" s="17" t="s">
        <v>98</v>
      </c>
      <c r="C32" s="14"/>
      <c r="D32" s="28"/>
      <c r="E32" s="29"/>
      <c r="F32" s="29"/>
      <c r="G32" s="29"/>
      <c r="H32" s="29"/>
    </row>
    <row r="33" spans="2:8" s="26" customFormat="1">
      <c r="B33" s="13"/>
      <c r="C33" s="14"/>
      <c r="D33" s="28"/>
      <c r="E33" s="29"/>
      <c r="F33" s="29"/>
      <c r="G33" s="29"/>
      <c r="H33" s="29"/>
    </row>
    <row r="34" spans="2:8" s="26" customFormat="1" ht="30.75" customHeight="1">
      <c r="B34" s="63" t="s">
        <v>99</v>
      </c>
      <c r="C34" s="64"/>
      <c r="D34" s="28"/>
      <c r="E34" s="29"/>
      <c r="F34" s="29"/>
      <c r="G34" s="29"/>
      <c r="H34" s="29"/>
    </row>
    <row r="35" spans="2:8">
      <c r="B35" s="13"/>
      <c r="C35" s="14"/>
    </row>
    <row r="36" spans="2:8" s="26" customFormat="1">
      <c r="B36" s="21" t="s">
        <v>5</v>
      </c>
      <c r="C36" s="22"/>
      <c r="D36" s="27"/>
    </row>
    <row r="37" spans="2:8" s="26" customFormat="1">
      <c r="B37" s="23"/>
      <c r="C37" s="22" t="s">
        <v>22</v>
      </c>
      <c r="D37" s="27"/>
    </row>
    <row r="38" spans="2:8" ht="15.75" thickBot="1">
      <c r="B38" s="24"/>
      <c r="C38" s="25"/>
    </row>
    <row r="39" spans="2:8">
      <c r="B39" s="30"/>
    </row>
  </sheetData>
  <mergeCells count="12">
    <mergeCell ref="B31:C31"/>
    <mergeCell ref="B34:C34"/>
    <mergeCell ref="B7:C9"/>
    <mergeCell ref="B10:C10"/>
    <mergeCell ref="B16:C16"/>
    <mergeCell ref="B17:C17"/>
    <mergeCell ref="B27:C27"/>
    <mergeCell ref="B2:C2"/>
    <mergeCell ref="B3:C5"/>
    <mergeCell ref="B6:C6"/>
    <mergeCell ref="B23:C23"/>
    <mergeCell ref="B25:C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54DCD-5EEE-4A79-BEEF-4FD505B72D2E}">
  <dimension ref="A1:D40"/>
  <sheetViews>
    <sheetView showGridLines="0" workbookViewId="0">
      <selection activeCell="H32" sqref="H32"/>
    </sheetView>
  </sheetViews>
  <sheetFormatPr defaultColWidth="9.140625" defaultRowHeight="15"/>
  <cols>
    <col min="1" max="1" width="1.42578125" style="33" customWidth="1"/>
    <col min="2" max="2" width="50" style="37" bestFit="1" customWidth="1"/>
    <col min="3" max="3" width="38" style="46" bestFit="1" customWidth="1"/>
    <col min="4" max="16384" width="9.140625" style="37"/>
  </cols>
  <sheetData>
    <row r="1" spans="2:3" s="33" customFormat="1" ht="15.75" thickBot="1">
      <c r="C1" s="34"/>
    </row>
    <row r="2" spans="2:3">
      <c r="B2" s="35" t="s">
        <v>46</v>
      </c>
      <c r="C2" s="36"/>
    </row>
    <row r="3" spans="2:3">
      <c r="B3" s="38" t="s">
        <v>47</v>
      </c>
      <c r="C3" s="39" t="s">
        <v>48</v>
      </c>
    </row>
    <row r="4" spans="2:3">
      <c r="B4" s="38" t="s">
        <v>49</v>
      </c>
      <c r="C4" s="40" t="s">
        <v>106</v>
      </c>
    </row>
    <row r="5" spans="2:3">
      <c r="B5" s="38" t="s">
        <v>50</v>
      </c>
      <c r="C5" s="39" t="s">
        <v>51</v>
      </c>
    </row>
    <row r="6" spans="2:3">
      <c r="B6" s="38" t="s">
        <v>52</v>
      </c>
      <c r="C6" s="39" t="s">
        <v>51</v>
      </c>
    </row>
    <row r="7" spans="2:3">
      <c r="B7" s="38" t="s">
        <v>53</v>
      </c>
      <c r="C7" s="39" t="s">
        <v>51</v>
      </c>
    </row>
    <row r="8" spans="2:3">
      <c r="B8" s="38" t="s">
        <v>55</v>
      </c>
      <c r="C8" s="39" t="s">
        <v>54</v>
      </c>
    </row>
    <row r="9" spans="2:3">
      <c r="B9" s="38" t="s">
        <v>56</v>
      </c>
      <c r="C9" s="39" t="s">
        <v>54</v>
      </c>
    </row>
    <row r="10" spans="2:3">
      <c r="B10" s="38" t="s">
        <v>57</v>
      </c>
      <c r="C10" s="39" t="s">
        <v>54</v>
      </c>
    </row>
    <row r="11" spans="2:3">
      <c r="B11" s="38" t="s">
        <v>58</v>
      </c>
      <c r="C11" s="39" t="s">
        <v>54</v>
      </c>
    </row>
    <row r="12" spans="2:3">
      <c r="B12" s="38" t="s">
        <v>59</v>
      </c>
      <c r="C12" s="39" t="s">
        <v>60</v>
      </c>
    </row>
    <row r="13" spans="2:3">
      <c r="B13" s="38" t="s">
        <v>61</v>
      </c>
      <c r="C13" s="39" t="s">
        <v>62</v>
      </c>
    </row>
    <row r="14" spans="2:3">
      <c r="B14" s="38" t="s">
        <v>63</v>
      </c>
      <c r="C14" s="39" t="s">
        <v>62</v>
      </c>
    </row>
    <row r="15" spans="2:3">
      <c r="B15" s="41" t="s">
        <v>64</v>
      </c>
      <c r="C15" s="42"/>
    </row>
    <row r="16" spans="2:3">
      <c r="B16" s="38" t="s">
        <v>65</v>
      </c>
      <c r="C16" s="39" t="s">
        <v>66</v>
      </c>
    </row>
    <row r="17" spans="2:4">
      <c r="B17" s="38" t="s">
        <v>67</v>
      </c>
      <c r="C17" s="39" t="s">
        <v>62</v>
      </c>
    </row>
    <row r="18" spans="2:4">
      <c r="B18" s="38" t="s">
        <v>68</v>
      </c>
      <c r="C18" s="39" t="s">
        <v>60</v>
      </c>
      <c r="D18" s="37" t="s">
        <v>107</v>
      </c>
    </row>
    <row r="19" spans="2:4">
      <c r="B19" s="38" t="s">
        <v>69</v>
      </c>
      <c r="C19" s="39" t="s">
        <v>70</v>
      </c>
    </row>
    <row r="20" spans="2:4">
      <c r="B20" s="38" t="s">
        <v>108</v>
      </c>
      <c r="C20" s="39" t="s">
        <v>109</v>
      </c>
    </row>
    <row r="21" spans="2:4" ht="30">
      <c r="B21" s="43" t="s">
        <v>103</v>
      </c>
      <c r="C21" s="39" t="s">
        <v>71</v>
      </c>
    </row>
    <row r="22" spans="2:4">
      <c r="B22" s="41" t="s">
        <v>72</v>
      </c>
      <c r="C22" s="42"/>
    </row>
    <row r="23" spans="2:4">
      <c r="B23" s="38" t="s">
        <v>73</v>
      </c>
      <c r="C23" s="39" t="s">
        <v>74</v>
      </c>
    </row>
    <row r="24" spans="2:4">
      <c r="B24" s="38" t="s">
        <v>75</v>
      </c>
      <c r="C24" s="39" t="s">
        <v>60</v>
      </c>
      <c r="D24" s="37" t="s">
        <v>107</v>
      </c>
    </row>
    <row r="25" spans="2:4">
      <c r="B25" s="38" t="s">
        <v>76</v>
      </c>
      <c r="C25" s="39" t="s">
        <v>71</v>
      </c>
      <c r="D25" s="37" t="s">
        <v>110</v>
      </c>
    </row>
    <row r="26" spans="2:4">
      <c r="B26" s="38" t="s">
        <v>111</v>
      </c>
      <c r="C26" s="39" t="s">
        <v>62</v>
      </c>
    </row>
    <row r="27" spans="2:4">
      <c r="B27" s="41" t="s">
        <v>77</v>
      </c>
      <c r="C27" s="42"/>
    </row>
    <row r="28" spans="2:4">
      <c r="B28" s="38" t="s">
        <v>78</v>
      </c>
      <c r="C28" s="39" t="s">
        <v>74</v>
      </c>
    </row>
    <row r="29" spans="2:4">
      <c r="B29" s="38" t="s">
        <v>79</v>
      </c>
      <c r="C29" s="39" t="s">
        <v>60</v>
      </c>
    </row>
    <row r="30" spans="2:4">
      <c r="B30" s="38" t="s">
        <v>80</v>
      </c>
      <c r="C30" s="39" t="s">
        <v>71</v>
      </c>
    </row>
    <row r="31" spans="2:4">
      <c r="B31" s="41" t="s">
        <v>81</v>
      </c>
      <c r="C31" s="42"/>
    </row>
    <row r="32" spans="2:4">
      <c r="B32" s="38" t="s">
        <v>82</v>
      </c>
      <c r="C32" s="39" t="s">
        <v>71</v>
      </c>
    </row>
    <row r="33" spans="2:3">
      <c r="B33" s="38" t="s">
        <v>83</v>
      </c>
      <c r="C33" s="39" t="s">
        <v>60</v>
      </c>
    </row>
    <row r="34" spans="2:3">
      <c r="B34" s="38" t="s">
        <v>84</v>
      </c>
      <c r="C34" s="39" t="s">
        <v>62</v>
      </c>
    </row>
    <row r="35" spans="2:3">
      <c r="B35" s="38" t="s">
        <v>85</v>
      </c>
      <c r="C35" s="39" t="s">
        <v>71</v>
      </c>
    </row>
    <row r="36" spans="2:3">
      <c r="B36" s="38" t="s">
        <v>86</v>
      </c>
      <c r="C36" s="39" t="s">
        <v>71</v>
      </c>
    </row>
    <row r="37" spans="2:3">
      <c r="B37" s="38" t="s">
        <v>87</v>
      </c>
      <c r="C37" s="39" t="s">
        <v>88</v>
      </c>
    </row>
    <row r="38" spans="2:3">
      <c r="B38" s="38" t="s">
        <v>89</v>
      </c>
      <c r="C38" s="39" t="s">
        <v>60</v>
      </c>
    </row>
    <row r="39" spans="2:3">
      <c r="B39" s="38" t="s">
        <v>90</v>
      </c>
      <c r="C39" s="39" t="s">
        <v>91</v>
      </c>
    </row>
    <row r="40" spans="2:3" ht="15.75" thickBot="1">
      <c r="B40" s="44" t="s">
        <v>92</v>
      </c>
      <c r="C40" s="45" t="s">
        <v>93</v>
      </c>
    </row>
  </sheetData>
  <pageMargins left="0.7" right="0.7" top="0.75" bottom="0.75" header="0.3" footer="0.3"/>
  <pageSetup orientation="portrait" r:id="rId1"/>
  <ignoredErrors>
    <ignoredError sqref="C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
  <sheetViews>
    <sheetView workbookViewId="0">
      <selection activeCell="C10" sqref="C10"/>
    </sheetView>
  </sheetViews>
  <sheetFormatPr defaultRowHeight="15"/>
  <sheetData>
    <row r="1" spans="1:12" ht="17.25" customHeight="1">
      <c r="A1" s="69" t="s">
        <v>45</v>
      </c>
      <c r="B1" s="69"/>
      <c r="C1" s="69"/>
      <c r="D1" s="69"/>
      <c r="E1" s="69"/>
      <c r="F1" s="69"/>
      <c r="G1" s="69"/>
      <c r="H1" s="69"/>
      <c r="I1" s="69"/>
      <c r="J1" s="69"/>
      <c r="K1" s="69"/>
      <c r="L1" s="69"/>
    </row>
  </sheetData>
  <mergeCells count="1">
    <mergeCell ref="A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3"/>
  <sheetViews>
    <sheetView workbookViewId="0">
      <pane ySplit="6" topLeftCell="A7" activePane="bottomLeft" state="frozen"/>
      <selection pane="bottomLeft" activeCell="G12" sqref="G12"/>
    </sheetView>
  </sheetViews>
  <sheetFormatPr defaultRowHeight="15"/>
  <cols>
    <col min="1" max="1" width="37.7109375" customWidth="1"/>
    <col min="2" max="2" width="12.7109375" customWidth="1"/>
    <col min="3" max="5" width="22.7109375" customWidth="1"/>
    <col min="6" max="6" width="13.7109375" customWidth="1"/>
    <col min="7" max="7" width="75.140625" customWidth="1"/>
  </cols>
  <sheetData>
    <row r="1" spans="1:7" ht="18.75">
      <c r="A1" s="2" t="s">
        <v>6</v>
      </c>
      <c r="B1" s="2"/>
      <c r="C1" s="2"/>
      <c r="D1" s="2"/>
      <c r="E1" s="2"/>
      <c r="F1" s="2"/>
    </row>
    <row r="2" spans="1:7" ht="18.75">
      <c r="A2" s="2" t="s">
        <v>142</v>
      </c>
      <c r="B2" s="2"/>
      <c r="C2" s="2"/>
      <c r="D2" s="2"/>
      <c r="E2" s="2"/>
      <c r="F2" s="2"/>
    </row>
    <row r="3" spans="1:7" ht="18.75">
      <c r="A3" s="2" t="s">
        <v>114</v>
      </c>
      <c r="B3" s="2"/>
      <c r="C3" s="2"/>
      <c r="D3" s="2"/>
      <c r="E3" s="2"/>
      <c r="F3" s="2"/>
    </row>
    <row r="4" spans="1:7" ht="18.75">
      <c r="A4" s="2"/>
      <c r="B4" s="2"/>
      <c r="C4" s="2"/>
      <c r="D4" s="2"/>
      <c r="E4" s="2"/>
      <c r="F4" s="2"/>
    </row>
    <row r="5" spans="1:7" ht="18" customHeight="1">
      <c r="A5" s="2" t="s">
        <v>115</v>
      </c>
      <c r="B5" s="2"/>
      <c r="C5" s="2"/>
      <c r="D5" s="2"/>
      <c r="E5" s="2"/>
      <c r="F5" s="2"/>
      <c r="G5" s="11" t="s">
        <v>43</v>
      </c>
    </row>
    <row r="6" spans="1:7" ht="37.5">
      <c r="A6" s="3" t="s">
        <v>23</v>
      </c>
      <c r="B6" s="3" t="s">
        <v>24</v>
      </c>
      <c r="C6" s="3" t="s">
        <v>7</v>
      </c>
      <c r="D6" s="3" t="s">
        <v>8</v>
      </c>
      <c r="E6" s="3" t="s">
        <v>9</v>
      </c>
      <c r="F6" s="3" t="s">
        <v>10</v>
      </c>
      <c r="G6" s="8" t="s">
        <v>18</v>
      </c>
    </row>
    <row r="7" spans="1:7" ht="18.75">
      <c r="A7" s="4" t="s">
        <v>116</v>
      </c>
    </row>
    <row r="8" spans="1:7" ht="66.75" customHeight="1">
      <c r="A8" t="s">
        <v>25</v>
      </c>
      <c r="B8" t="s">
        <v>26</v>
      </c>
      <c r="C8" s="5">
        <f>HYPERLINK("https://reports.fms.iu.edu/psgi/reports/redirect/drill?run_id=322660&amp;report_id=764&amp;drill_down_id=3226600000060",223718906.27)</f>
        <v>223718906.27000001</v>
      </c>
      <c r="D8" s="5">
        <f>HYPERLINK("https://reports.fms.iu.edu/psgi/reports/redirect/drill?run_id=322660&amp;report_id=764&amp;drill_down_id=3226600000060",225318786.51)</f>
        <v>225318786.50999999</v>
      </c>
      <c r="E8" s="5">
        <f>HYPERLINK("https://reports.fms.iu.edu/psgi/reports/redirect/drill?run_id=322660&amp;report_id=764&amp;drill_down_id=3226600000060",-1599880.24)</f>
        <v>-1599880.24</v>
      </c>
      <c r="F8" s="6">
        <v>-7.1005186242159802E-3</v>
      </c>
    </row>
    <row r="9" spans="1:7" ht="64.5">
      <c r="A9" s="54" t="s">
        <v>117</v>
      </c>
      <c r="B9" s="54" t="s">
        <v>27</v>
      </c>
      <c r="C9" s="54">
        <f>HYPERLINK("https://reports.fms.iu.edu/psgi/reports/redirect/drill?run_id=322660&amp;report_id=764&amp;drill_down_id=3226600000061",45787826.26)</f>
        <v>45787826.259999998</v>
      </c>
      <c r="D9" s="54">
        <f>HYPERLINK("https://reports.fms.iu.edu/psgi/reports/redirect/drill?run_id=322660&amp;report_id=764&amp;drill_down_id=3226600000061",31541816.37)</f>
        <v>31541816.370000001</v>
      </c>
      <c r="E9" s="47">
        <f>HYPERLINK("https://reports.fms.iu.edu/psgi/reports/redirect/drill?run_id=322660&amp;report_id=764&amp;drill_down_id=3226600000061",14246009.89)</f>
        <v>14246009.890000001</v>
      </c>
      <c r="F9" s="48">
        <v>0.4516547088756</v>
      </c>
      <c r="G9" s="10" t="s">
        <v>143</v>
      </c>
    </row>
    <row r="10" spans="1:7">
      <c r="A10" t="s">
        <v>28</v>
      </c>
      <c r="B10" t="s">
        <v>29</v>
      </c>
      <c r="C10" s="5">
        <f>HYPERLINK("https://reports.fms.iu.edu/psgi/reports/redirect/drill?run_id=322660&amp;report_id=764&amp;drill_down_id=3226600000062",1307756.35)</f>
        <v>1307756.3500000001</v>
      </c>
      <c r="D10" s="5">
        <f>HYPERLINK("https://reports.fms.iu.edu/psgi/reports/redirect/drill?run_id=322660&amp;report_id=764&amp;drill_down_id=3226600000062",1779480.3)</f>
        <v>1779480.3</v>
      </c>
      <c r="E10" s="5">
        <f>HYPERLINK("https://reports.fms.iu.edu/psgi/reports/redirect/drill?run_id=322660&amp;report_id=764&amp;drill_down_id=3226600000062",-471723.95)</f>
        <v>-471723.95</v>
      </c>
      <c r="F10" s="6">
        <v>-0.26509085264950699</v>
      </c>
    </row>
    <row r="11" spans="1:7">
      <c r="A11" t="s">
        <v>118</v>
      </c>
      <c r="B11" t="s">
        <v>30</v>
      </c>
      <c r="C11" s="5">
        <f>HYPERLINK("https://reports.fms.iu.edu/psgi/reports/redirect/drill?run_id=322660&amp;report_id=764&amp;drill_down_id=3226600000063",5306120.34)</f>
        <v>5306120.34</v>
      </c>
      <c r="D11" s="5">
        <f>HYPERLINK("https://reports.fms.iu.edu/psgi/reports/redirect/drill?run_id=322660&amp;report_id=764&amp;drill_down_id=3226600000063",5678941.95)</f>
        <v>5678941.9500000002</v>
      </c>
      <c r="E11" s="5">
        <f>HYPERLINK("https://reports.fms.iu.edu/psgi/reports/redirect/drill?run_id=322660&amp;report_id=764&amp;drill_down_id=3226600000063",-372821.61)</f>
        <v>-372821.61</v>
      </c>
      <c r="F11" s="6">
        <v>-6.5649836410108006E-2</v>
      </c>
    </row>
    <row r="12" spans="1:7">
      <c r="A12" t="s">
        <v>119</v>
      </c>
      <c r="B12" t="s">
        <v>31</v>
      </c>
      <c r="C12" s="5">
        <f>HYPERLINK("https://reports.fms.iu.edu/psgi/reports/redirect/drill?run_id=322660&amp;report_id=764&amp;drill_down_id=3226600000064",144801369.85)</f>
        <v>144801369.84999999</v>
      </c>
      <c r="D12" s="5">
        <f>HYPERLINK("https://reports.fms.iu.edu/psgi/reports/redirect/drill?run_id=322660&amp;report_id=764&amp;drill_down_id=3226600000064",4967594.24)</f>
        <v>4967594.24</v>
      </c>
      <c r="E12" s="54">
        <f>HYPERLINK("https://reports.fms.iu.edu/psgi/reports/redirect/drill?run_id=322660&amp;report_id=764&amp;drill_down_id=3226600000064",139833775.61)</f>
        <v>139833775.61000001</v>
      </c>
      <c r="F12" s="55">
        <v>28.149194329124601</v>
      </c>
      <c r="G12" s="56"/>
    </row>
    <row r="13" spans="1:7" ht="15.75">
      <c r="A13" s="49" t="s">
        <v>120</v>
      </c>
      <c r="B13" s="49"/>
      <c r="C13" s="50">
        <v>420921979.06999999</v>
      </c>
      <c r="D13" s="50">
        <v>269286619.37</v>
      </c>
      <c r="E13" s="50">
        <v>151635359.69999999</v>
      </c>
      <c r="F13" s="51">
        <v>0.56310023890066696</v>
      </c>
    </row>
    <row r="15" spans="1:7" ht="18.75">
      <c r="A15" s="4" t="s">
        <v>121</v>
      </c>
    </row>
    <row r="16" spans="1:7">
      <c r="A16" t="s">
        <v>119</v>
      </c>
      <c r="B16" t="s">
        <v>31</v>
      </c>
      <c r="C16" s="5">
        <f>HYPERLINK("https://reports.fms.iu.edu/psgi/reports/redirect/drill?run_id=322660&amp;report_id=764&amp;drill_down_id=3226600000065",27319846.27)</f>
        <v>27319846.27</v>
      </c>
      <c r="D16" s="5">
        <f>HYPERLINK("https://reports.fms.iu.edu/psgi/reports/redirect/drill?run_id=322660&amp;report_id=764&amp;drill_down_id=3226600000065",25820306.56)</f>
        <v>25820306.559999999</v>
      </c>
      <c r="E16" s="5">
        <f>HYPERLINK("https://reports.fms.iu.edu/psgi/reports/redirect/drill?run_id=322660&amp;report_id=764&amp;drill_down_id=3226600000065",1499539.71)</f>
        <v>1499539.71</v>
      </c>
      <c r="F16" s="6">
        <v>5.8075983974684497E-2</v>
      </c>
    </row>
    <row r="17" spans="1:7">
      <c r="A17" t="s">
        <v>32</v>
      </c>
      <c r="B17" t="s">
        <v>33</v>
      </c>
      <c r="C17" s="5">
        <f>HYPERLINK("https://reports.fms.iu.edu/psgi/reports/redirect/drill?run_id=322660&amp;report_id=764&amp;drill_down_id=3226600000066",72752448.48)</f>
        <v>72752448.480000004</v>
      </c>
      <c r="D17" s="5">
        <f>HYPERLINK("https://reports.fms.iu.edu/psgi/reports/redirect/drill?run_id=322660&amp;report_id=764&amp;drill_down_id=3226600000066",69007566.04)</f>
        <v>69007566.040000007</v>
      </c>
      <c r="E17" s="5">
        <f>HYPERLINK("https://reports.fms.iu.edu/psgi/reports/redirect/drill?run_id=322660&amp;report_id=764&amp;drill_down_id=3226600000066",3744882.44)</f>
        <v>3744882.44</v>
      </c>
      <c r="F17" s="6">
        <v>5.4267707947115398E-2</v>
      </c>
    </row>
    <row r="18" spans="1:7" ht="15.75">
      <c r="A18" s="49" t="s">
        <v>122</v>
      </c>
      <c r="B18" s="49"/>
      <c r="C18" s="50">
        <v>100072294.75</v>
      </c>
      <c r="D18" s="50">
        <v>94827872.599999994</v>
      </c>
      <c r="E18" s="50">
        <v>5244422.1500000004</v>
      </c>
      <c r="F18" s="51">
        <v>5.5304648371917599E-2</v>
      </c>
    </row>
    <row r="20" spans="1:7" ht="19.5" thickBot="1">
      <c r="A20" s="7" t="s">
        <v>11</v>
      </c>
      <c r="B20" s="7"/>
      <c r="C20" s="52">
        <v>520994273.81999999</v>
      </c>
      <c r="D20" s="52">
        <v>364114491.97000003</v>
      </c>
      <c r="E20" s="52">
        <v>156879781.84999999</v>
      </c>
      <c r="F20" s="53">
        <v>0.43085289190556503</v>
      </c>
    </row>
    <row r="21" spans="1:7" ht="15.75" thickTop="1"/>
    <row r="22" spans="1:7" ht="18.75">
      <c r="A22" s="4" t="s">
        <v>123</v>
      </c>
    </row>
    <row r="23" spans="1:7">
      <c r="A23" t="s">
        <v>124</v>
      </c>
      <c r="B23" t="s">
        <v>37</v>
      </c>
      <c r="C23" s="5">
        <f>HYPERLINK("https://reports.fms.iu.edu/psgi/reports/redirect/drill?run_id=322660&amp;report_id=764&amp;drill_down_id=3226600000067",-275)</f>
        <v>-275</v>
      </c>
      <c r="D23" s="5">
        <f>HYPERLINK("https://reports.fms.iu.edu/psgi/reports/redirect/drill?run_id=322660&amp;report_id=764&amp;drill_down_id=3226600000067",-275)</f>
        <v>-275</v>
      </c>
      <c r="E23" s="5">
        <f>HYPERLINK("https://reports.fms.iu.edu/psgi/reports/redirect/drill?run_id=322660&amp;report_id=764&amp;drill_down_id=3226600000067",0)</f>
        <v>0</v>
      </c>
      <c r="F23" s="6">
        <v>0</v>
      </c>
    </row>
    <row r="24" spans="1:7">
      <c r="A24" t="s">
        <v>125</v>
      </c>
      <c r="B24" t="s">
        <v>34</v>
      </c>
      <c r="C24" s="5">
        <f>HYPERLINK("https://reports.fms.iu.edu/psgi/reports/redirect/drill?run_id=322660&amp;report_id=764&amp;drill_down_id=3226600000068",16849884.47)</f>
        <v>16849884.469999999</v>
      </c>
      <c r="D24" s="5">
        <f>HYPERLINK("https://reports.fms.iu.edu/psgi/reports/redirect/drill?run_id=322660&amp;report_id=764&amp;drill_down_id=3226600000068",19346888.57)</f>
        <v>19346888.57</v>
      </c>
      <c r="E24" s="5">
        <f>HYPERLINK("https://reports.fms.iu.edu/psgi/reports/redirect/drill?run_id=322660&amp;report_id=764&amp;drill_down_id=3226600000068",-2497004.1)</f>
        <v>-2497004.1</v>
      </c>
      <c r="F24" s="6">
        <v>-0.129064892836151</v>
      </c>
    </row>
    <row r="25" spans="1:7">
      <c r="A25" t="s">
        <v>126</v>
      </c>
      <c r="B25" t="s">
        <v>35</v>
      </c>
      <c r="C25" s="5">
        <f>HYPERLINK("https://reports.fms.iu.edu/psgi/reports/redirect/drill?run_id=322660&amp;report_id=764&amp;drill_down_id=3226600000069",3281176.69)</f>
        <v>3281176.69</v>
      </c>
      <c r="D25" s="5">
        <f>HYPERLINK("https://reports.fms.iu.edu/psgi/reports/redirect/drill?run_id=322660&amp;report_id=764&amp;drill_down_id=3226600000069",2753950.85)</f>
        <v>2753950.85</v>
      </c>
      <c r="E25" s="5">
        <f>HYPERLINK("https://reports.fms.iu.edu/psgi/reports/redirect/drill?run_id=322660&amp;report_id=764&amp;drill_down_id=3226600000069",527225.84)</f>
        <v>527225.84</v>
      </c>
      <c r="F25" s="6">
        <v>0.191443445695481</v>
      </c>
    </row>
    <row r="26" spans="1:7">
      <c r="A26" t="s">
        <v>127</v>
      </c>
      <c r="B26" t="s">
        <v>40</v>
      </c>
      <c r="C26" s="5">
        <f>HYPERLINK("https://reports.fms.iu.edu/psgi/reports/redirect/drill?run_id=322660&amp;report_id=764&amp;drill_down_id=3226600000070",193527.91)</f>
        <v>193527.91</v>
      </c>
      <c r="D26" s="5">
        <f>HYPERLINK("https://reports.fms.iu.edu/psgi/reports/redirect/drill?run_id=322660&amp;report_id=764&amp;drill_down_id=3226600000070",227631.8)</f>
        <v>227631.8</v>
      </c>
      <c r="E26" s="5">
        <f>HYPERLINK("https://reports.fms.iu.edu/psgi/reports/redirect/drill?run_id=322660&amp;report_id=764&amp;drill_down_id=3226600000070",-34103.89)</f>
        <v>-34103.89</v>
      </c>
      <c r="F26" s="6">
        <v>-0.149820411735092</v>
      </c>
    </row>
    <row r="27" spans="1:7">
      <c r="A27" t="s">
        <v>128</v>
      </c>
      <c r="B27" t="s">
        <v>41</v>
      </c>
      <c r="C27" s="5">
        <f>HYPERLINK("https://reports.fms.iu.edu/psgi/reports/redirect/drill?run_id=322660&amp;report_id=764&amp;drill_down_id=3226600000071",-31523.04)</f>
        <v>-31523.040000000001</v>
      </c>
      <c r="D27" s="5">
        <f>HYPERLINK("https://reports.fms.iu.edu/psgi/reports/redirect/drill?run_id=322660&amp;report_id=764&amp;drill_down_id=3226600000071",-31523.04)</f>
        <v>-31523.040000000001</v>
      </c>
      <c r="E27" s="5">
        <f>HYPERLINK("https://reports.fms.iu.edu/psgi/reports/redirect/drill?run_id=322660&amp;report_id=764&amp;drill_down_id=3226600000071",0)</f>
        <v>0</v>
      </c>
      <c r="F27" s="6">
        <v>0</v>
      </c>
    </row>
    <row r="28" spans="1:7">
      <c r="A28" t="s">
        <v>129</v>
      </c>
      <c r="B28" t="s">
        <v>39</v>
      </c>
      <c r="C28" s="5">
        <f>HYPERLINK("https://reports.fms.iu.edu/psgi/reports/redirect/drill?run_id=322660&amp;report_id=764&amp;drill_down_id=3226600000072",253437.81)</f>
        <v>253437.81</v>
      </c>
      <c r="D28" s="5">
        <f>HYPERLINK("https://reports.fms.iu.edu/psgi/reports/redirect/drill?run_id=322660&amp;report_id=764&amp;drill_down_id=3226600000072",234127.2)</f>
        <v>234127.2</v>
      </c>
      <c r="E28" s="5">
        <f>HYPERLINK("https://reports.fms.iu.edu/psgi/reports/redirect/drill?run_id=322660&amp;report_id=764&amp;drill_down_id=3226600000072",19310.61)</f>
        <v>19310.61</v>
      </c>
      <c r="F28" s="6">
        <v>8.2479139544657798E-2</v>
      </c>
    </row>
    <row r="29" spans="1:7" ht="51.75">
      <c r="A29" s="54" t="s">
        <v>124</v>
      </c>
      <c r="B29" s="54" t="s">
        <v>38</v>
      </c>
      <c r="C29" s="54">
        <f>HYPERLINK("https://reports.fms.iu.edu/psgi/reports/redirect/drill?run_id=322660&amp;report_id=764&amp;drill_down_id=3226600000073",30982585.84)</f>
        <v>30982585.84</v>
      </c>
      <c r="D29" s="54">
        <f>HYPERLINK("https://reports.fms.iu.edu/psgi/reports/redirect/drill?run_id=322660&amp;report_id=764&amp;drill_down_id=3226600000073",37205868.28)</f>
        <v>37205868.280000001</v>
      </c>
      <c r="E29" s="47">
        <f>HYPERLINK("https://reports.fms.iu.edu/psgi/reports/redirect/drill?run_id=322660&amp;report_id=764&amp;drill_down_id=3226600000073",-6223282.44)</f>
        <v>-6223282.4400000004</v>
      </c>
      <c r="F29" s="48">
        <v>-0.16726615256403801</v>
      </c>
      <c r="G29" s="9" t="s">
        <v>44</v>
      </c>
    </row>
    <row r="30" spans="1:7" ht="15.75">
      <c r="A30" s="49" t="s">
        <v>130</v>
      </c>
      <c r="B30" s="49"/>
      <c r="C30" s="50">
        <v>51528814.68</v>
      </c>
      <c r="D30" s="50">
        <v>59736668.659999996</v>
      </c>
      <c r="E30" s="50">
        <v>-8207853.9800000004</v>
      </c>
      <c r="F30" s="51">
        <v>-0.137400597725263</v>
      </c>
    </row>
    <row r="32" spans="1:7" ht="18.75">
      <c r="A32" s="4" t="s">
        <v>131</v>
      </c>
    </row>
    <row r="33" spans="1:6">
      <c r="A33" t="s">
        <v>132</v>
      </c>
      <c r="B33" t="s">
        <v>36</v>
      </c>
      <c r="C33" s="5">
        <f>HYPERLINK("https://reports.fms.iu.edu/psgi/reports/redirect/drill?run_id=322660&amp;report_id=764&amp;drill_down_id=3226600000074",2214763.58)</f>
        <v>2214763.58</v>
      </c>
      <c r="D33" s="5">
        <f>HYPERLINK("https://reports.fms.iu.edu/psgi/reports/redirect/drill?run_id=322660&amp;report_id=764&amp;drill_down_id=3226600000074",1759982.86)</f>
        <v>1759982.86</v>
      </c>
      <c r="E33" s="5">
        <f>HYPERLINK("https://reports.fms.iu.edu/psgi/reports/redirect/drill?run_id=322660&amp;report_id=764&amp;drill_down_id=3226600000074",454780.72)</f>
        <v>454780.72</v>
      </c>
      <c r="F33" s="6">
        <v>0.25840065283363001</v>
      </c>
    </row>
    <row r="34" spans="1:6">
      <c r="A34" t="s">
        <v>127</v>
      </c>
      <c r="B34" t="s">
        <v>40</v>
      </c>
      <c r="C34" s="5">
        <f>HYPERLINK("https://reports.fms.iu.edu/psgi/reports/redirect/drill?run_id=322660&amp;report_id=764&amp;drill_down_id=3226600000075",1957616.09)</f>
        <v>1957616.09</v>
      </c>
      <c r="D34" s="5">
        <f>HYPERLINK("https://reports.fms.iu.edu/psgi/reports/redirect/drill?run_id=322660&amp;report_id=764&amp;drill_down_id=3226600000075",2831811.7)</f>
        <v>2831811.7</v>
      </c>
      <c r="E34" s="5">
        <f>HYPERLINK("https://reports.fms.iu.edu/psgi/reports/redirect/drill?run_id=322660&amp;report_id=764&amp;drill_down_id=3226600000075",-874195.61)</f>
        <v>-874195.61</v>
      </c>
      <c r="F34" s="6">
        <v>-0.30870541639474097</v>
      </c>
    </row>
    <row r="35" spans="1:6">
      <c r="A35" t="s">
        <v>128</v>
      </c>
      <c r="B35" t="s">
        <v>41</v>
      </c>
      <c r="C35" s="5">
        <f>HYPERLINK("https://reports.fms.iu.edu/psgi/reports/redirect/drill?run_id=322660&amp;report_id=764&amp;drill_down_id=3226600000076",-39403.8)</f>
        <v>-39403.800000000003</v>
      </c>
      <c r="D35" s="5">
        <f>HYPERLINK("https://reports.fms.iu.edu/psgi/reports/redirect/drill?run_id=322660&amp;report_id=764&amp;drill_down_id=3226600000076",-70926.84)</f>
        <v>-70926.84</v>
      </c>
      <c r="E35" s="5">
        <f>HYPERLINK("https://reports.fms.iu.edu/psgi/reports/redirect/drill?run_id=322660&amp;report_id=764&amp;drill_down_id=3226600000076",31523.04)</f>
        <v>31523.040000000001</v>
      </c>
      <c r="F35" s="6">
        <v>-0.44444444444444398</v>
      </c>
    </row>
    <row r="36" spans="1:6" ht="15.75">
      <c r="A36" s="49" t="s">
        <v>133</v>
      </c>
      <c r="B36" s="49"/>
      <c r="C36" s="50">
        <v>4132975.87</v>
      </c>
      <c r="D36" s="50">
        <v>4520867.72</v>
      </c>
      <c r="E36" s="50">
        <v>-387891.85</v>
      </c>
      <c r="F36" s="51">
        <v>-8.5800309591893997E-2</v>
      </c>
    </row>
    <row r="38" spans="1:6" ht="19.5" thickBot="1">
      <c r="A38" s="7" t="s">
        <v>12</v>
      </c>
      <c r="B38" s="7"/>
      <c r="C38" s="52">
        <v>55661790.549999997</v>
      </c>
      <c r="D38" s="52">
        <v>64257536.380000003</v>
      </c>
      <c r="E38" s="52">
        <v>-8595745.8300000001</v>
      </c>
      <c r="F38" s="53">
        <v>-0.13377023636834301</v>
      </c>
    </row>
    <row r="39" spans="1:6" ht="15.75" thickTop="1"/>
    <row r="40" spans="1:6" ht="18.75">
      <c r="A40" s="4" t="s">
        <v>13</v>
      </c>
    </row>
    <row r="41" spans="1:6">
      <c r="A41" t="s">
        <v>14</v>
      </c>
      <c r="C41" s="5">
        <f>HYPERLINK("https://reports.fms.iu.edu/psgi/reports/redirect/drill?run_id=322660&amp;report_id=764&amp;drill_down_id=3226600000077",299856955.59)</f>
        <v>299856955.58999997</v>
      </c>
      <c r="D41" s="5">
        <f>HYPERLINK("https://reports.fms.iu.edu/psgi/reports/redirect/drill?run_id=322660&amp;report_id=764&amp;drill_down_id=3226600000077",290934741.02)</f>
        <v>290934741.01999998</v>
      </c>
      <c r="E41" s="5">
        <f>HYPERLINK("https://reports.fms.iu.edu/psgi/reports/redirect/drill?run_id=322660&amp;report_id=764&amp;drill_down_id=3226600000077",8922214.57)</f>
        <v>8922214.5700000003</v>
      </c>
      <c r="F41" s="6">
        <v>3.0667408569768101E-2</v>
      </c>
    </row>
    <row r="42" spans="1:6">
      <c r="A42" t="s">
        <v>134</v>
      </c>
      <c r="C42" s="5">
        <f>HYPERLINK("https://reports.fms.iu.edu/psgi/reports/redirect/drill?run_id=322660&amp;report_id=764&amp;drill_down_id=3226600000078",158037081.95)</f>
        <v>158037081.94999999</v>
      </c>
      <c r="D42" s="5">
        <f>HYPERLINK("https://reports.fms.iu.edu/psgi/reports/redirect/drill?run_id=322660&amp;report_id=764&amp;drill_down_id=3226600000078",-649268.2)</f>
        <v>-649268.19999999995</v>
      </c>
      <c r="E42" s="5">
        <f>HYPERLINK("https://reports.fms.iu.edu/psgi/reports/redirect/drill?run_id=322660&amp;report_id=764&amp;drill_down_id=3226600000078",158686350.15)</f>
        <v>158686350.15000001</v>
      </c>
      <c r="F42" s="6">
        <v>-244.408012205126</v>
      </c>
    </row>
    <row r="43" spans="1:6">
      <c r="A43" t="s">
        <v>135</v>
      </c>
      <c r="C43" s="5">
        <f>HYPERLINK("https://reports.fms.iu.edu/psgi/reports/redirect/drill?run_id=322660&amp;report_id=764&amp;drill_down_id=3226600000079",2436271.77)</f>
        <v>2436271.77</v>
      </c>
      <c r="D43" s="5">
        <f>HYPERLINK("https://reports.fms.iu.edu/psgi/reports/redirect/drill?run_id=322660&amp;report_id=764&amp;drill_down_id=3226600000079",2699556.51)</f>
        <v>2699556.51</v>
      </c>
      <c r="E43" s="5">
        <f>HYPERLINK("https://reports.fms.iu.edu/psgi/reports/redirect/drill?run_id=322660&amp;report_id=764&amp;drill_down_id=3226600000079",-263284.74)</f>
        <v>-263284.74</v>
      </c>
      <c r="F43" s="6">
        <v>-9.7528886328073203E-2</v>
      </c>
    </row>
    <row r="44" spans="1:6">
      <c r="A44" t="s">
        <v>136</v>
      </c>
      <c r="C44" s="5">
        <f>HYPERLINK("https://reports.fms.iu.edu/psgi/reports/redirect/drill?run_id=322660&amp;report_id=764&amp;drill_down_id=3226600000080",-70489.81)</f>
        <v>-70489.81</v>
      </c>
      <c r="D44" s="5">
        <f>HYPERLINK("https://reports.fms.iu.edu/psgi/reports/redirect/drill?run_id=322660&amp;report_id=764&amp;drill_down_id=3226600000080",-99112.71)</f>
        <v>-99112.71</v>
      </c>
      <c r="E44" s="5">
        <f>HYPERLINK("https://reports.fms.iu.edu/psgi/reports/redirect/drill?run_id=322660&amp;report_id=764&amp;drill_down_id=3226600000080",28622.9)</f>
        <v>28622.9</v>
      </c>
      <c r="F44" s="6">
        <v>-0.28879141736715702</v>
      </c>
    </row>
    <row r="45" spans="1:6">
      <c r="A45" t="s">
        <v>137</v>
      </c>
      <c r="C45" s="5">
        <f>HYPERLINK("https://reports.fms.iu.edu/psgi/reports/redirect/drill?run_id=322660&amp;report_id=764&amp;drill_down_id=3226600000081",12677436.08)</f>
        <v>12677436.08</v>
      </c>
      <c r="D45" s="5">
        <f>HYPERLINK("https://reports.fms.iu.edu/psgi/reports/redirect/drill?run_id=322660&amp;report_id=764&amp;drill_down_id=3226600000081",8767262.07)</f>
        <v>8767262.0700000003</v>
      </c>
      <c r="E45" s="5">
        <f>HYPERLINK("https://reports.fms.iu.edu/psgi/reports/redirect/drill?run_id=322660&amp;report_id=764&amp;drill_down_id=3226600000081",3910174.01)</f>
        <v>3910174.01</v>
      </c>
      <c r="F45" s="6">
        <v>0.44599716294325398</v>
      </c>
    </row>
    <row r="46" spans="1:6">
      <c r="A46" t="s">
        <v>138</v>
      </c>
      <c r="C46" s="5">
        <f>HYPERLINK("https://reports.fms.iu.edu/psgi/reports/redirect/drill?run_id=322660&amp;report_id=764&amp;drill_down_id=3226600000082",-23830740.91)</f>
        <v>-23830740.91</v>
      </c>
      <c r="D46" s="5">
        <f>HYPERLINK("https://reports.fms.iu.edu/psgi/reports/redirect/drill?run_id=322660&amp;report_id=764&amp;drill_down_id=3226600000082",-20097114.64)</f>
        <v>-20097114.640000001</v>
      </c>
      <c r="E46" s="5">
        <f>HYPERLINK("https://reports.fms.iu.edu/psgi/reports/redirect/drill?run_id=322660&amp;report_id=764&amp;drill_down_id=3226600000082",-3733626.27)</f>
        <v>-3733626.27</v>
      </c>
      <c r="F46" s="6">
        <v>0.18577921939942699</v>
      </c>
    </row>
    <row r="47" spans="1:6">
      <c r="A47" t="s">
        <v>139</v>
      </c>
      <c r="C47" s="5">
        <f>HYPERLINK("https://reports.fms.iu.edu/psgi/reports/redirect/drill?run_id=322660&amp;report_id=764&amp;drill_down_id=3226600000083",16256097.96)</f>
        <v>16256097.960000001</v>
      </c>
      <c r="D47" s="5">
        <f>HYPERLINK("https://reports.fms.iu.edu/psgi/reports/redirect/drill?run_id=322660&amp;report_id=764&amp;drill_down_id=3226600000083",18133641.33)</f>
        <v>18133641.329999998</v>
      </c>
      <c r="E47" s="5">
        <f>HYPERLINK("https://reports.fms.iu.edu/psgi/reports/redirect/drill?run_id=322660&amp;report_id=764&amp;drill_down_id=3226600000083",-1877543.37)</f>
        <v>-1877543.37</v>
      </c>
      <c r="F47" s="6">
        <v>-0.10353923604377401</v>
      </c>
    </row>
    <row r="48" spans="1:6">
      <c r="A48" t="s">
        <v>140</v>
      </c>
      <c r="C48" s="5">
        <f>HYPERLINK("https://reports.fms.iu.edu/psgi/reports/redirect/drill?run_id=322660&amp;report_id=764&amp;drill_down_id=3226600000084",0)</f>
        <v>0</v>
      </c>
      <c r="D48" s="5">
        <f>HYPERLINK("https://reports.fms.iu.edu/psgi/reports/redirect/drill?run_id=322660&amp;report_id=764&amp;drill_down_id=3226600000084",233952.57)</f>
        <v>233952.57</v>
      </c>
      <c r="E48" s="5">
        <f>HYPERLINK("https://reports.fms.iu.edu/psgi/reports/redirect/drill?run_id=322660&amp;report_id=764&amp;drill_down_id=3226600000084",-233952.57)</f>
        <v>-233952.57</v>
      </c>
      <c r="F48" s="6">
        <v>-1</v>
      </c>
    </row>
    <row r="49" spans="1:6">
      <c r="A49" t="s">
        <v>141</v>
      </c>
      <c r="C49" s="5">
        <f>HYPERLINK("https://reports.fms.iu.edu/psgi/reports/redirect/drill?run_id=322660&amp;report_id=764&amp;drill_down_id=3226600000085",-30129.36)</f>
        <v>-30129.360000000001</v>
      </c>
      <c r="D49" s="5">
        <f>HYPERLINK("https://reports.fms.iu.edu/psgi/reports/redirect/drill?run_id=322660&amp;report_id=764&amp;drill_down_id=3226600000085",-66702.36)</f>
        <v>-66702.36</v>
      </c>
      <c r="E49" s="5">
        <f>HYPERLINK("https://reports.fms.iu.edu/psgi/reports/redirect/drill?run_id=322660&amp;report_id=764&amp;drill_down_id=3226600000085",36573)</f>
        <v>36573</v>
      </c>
      <c r="F49" s="6">
        <v>-0.54830143940933995</v>
      </c>
    </row>
    <row r="50" spans="1:6" ht="15.75">
      <c r="A50" s="49" t="s">
        <v>15</v>
      </c>
      <c r="B50" s="49"/>
      <c r="C50" s="50">
        <v>465332483.26999998</v>
      </c>
      <c r="D50" s="50">
        <v>299856955.58999997</v>
      </c>
      <c r="E50" s="50">
        <v>165475527.68000001</v>
      </c>
      <c r="F50" s="51">
        <v>0.55184822161089997</v>
      </c>
    </row>
    <row r="52" spans="1:6" ht="19.5" thickBot="1">
      <c r="A52" s="7" t="s">
        <v>16</v>
      </c>
      <c r="B52" s="7"/>
      <c r="C52" s="52">
        <v>520994273.81999999</v>
      </c>
      <c r="D52" s="52">
        <v>364114491.97000003</v>
      </c>
      <c r="E52" s="52">
        <v>156879781.84999999</v>
      </c>
      <c r="F52" s="53">
        <v>0.43085289190556503</v>
      </c>
    </row>
    <row r="53" spans="1:6" ht="15.75" thickTop="1"/>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Fin Stmt Report Parameters</vt:lpstr>
      <vt:lpstr>Balance Sheet</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Kennedy, Elaine Theresa</dc:creator>
  <cp:lastModifiedBy>Smith, Tina</cp:lastModifiedBy>
  <dcterms:created xsi:type="dcterms:W3CDTF">2021-02-16T15:14:11Z</dcterms:created>
  <dcterms:modified xsi:type="dcterms:W3CDTF">2024-01-22T18:45:52Z</dcterms:modified>
</cp:coreProperties>
</file>